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65341" windowWidth="15180" windowHeight="12405" tabRatio="910" activeTab="1"/>
  </bookViews>
  <sheets>
    <sheet name="форма1" sheetId="1" r:id="rId1"/>
    <sheet name="форма 2" sheetId="2" r:id="rId2"/>
    <sheet name="форма 3_" sheetId="3" r:id="rId3"/>
    <sheet name="форма 3_а_" sheetId="4" r:id="rId4"/>
    <sheet name="форма 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SAPBEXhrIndnt" hidden="1">"Wide"</definedName>
    <definedName name="SAPsysID" hidden="1">"708C5W7SBKP804JT78WJ0JNKI"</definedName>
    <definedName name="SAPwbID" hidden="1">"ARS"</definedName>
    <definedName name="Z_1A6FB292_905D_4397_BE41_5E94FE52DBF7_.wvu.Cols" localSheetId="1" hidden="1">'форма 2'!$A:$A</definedName>
    <definedName name="Z_1A6FB292_905D_4397_BE41_5E94FE52DBF7_.wvu.PrintArea" localSheetId="1" hidden="1">'форма 2'!$A$1:$E$69</definedName>
    <definedName name="Z_1A6FB292_905D_4397_BE41_5E94FE52DBF7_.wvu.PrintArea" localSheetId="0" hidden="1">'форма1'!$A$1:$F$143</definedName>
    <definedName name="Z_1A6FB292_905D_4397_BE41_5E94FE52DBF7_.wvu.Rows" localSheetId="1" hidden="1">'форма 2'!$17:$22,'форма 2'!$26:$31,'форма 2'!$34:$34,'форма 2'!$40:$41,'форма 2'!$55:$59,'форма 2'!$61:$64</definedName>
    <definedName name="Z_1A6FB292_905D_4397_BE41_5E94FE52DBF7_.wvu.Rows" localSheetId="0" hidden="1">'форма1'!$23:$24,'форма1'!$34:$34,'форма1'!$39:$39,'форма1'!$52:$53,'форма1'!$62:$62,'форма1'!$68:$68,'форма1'!$73:$73,'форма1'!$87:$87,'форма1'!$91:$91,'форма1'!$96:$97,'форма1'!$110:$110,'форма1'!$116:$116,'форма1'!$119:$138</definedName>
    <definedName name="Z_381F21F2_E30E_4682_9F4B_4A320FD40196_.wvu.Cols" localSheetId="2" hidden="1">'форма 3_'!$H:$H</definedName>
    <definedName name="Z_381F21F2_E30E_4682_9F4B_4A320FD40196_.wvu.Cols" localSheetId="3" hidden="1">'форма 3_а_'!$H:$H</definedName>
    <definedName name="Z_381F21F2_E30E_4682_9F4B_4A320FD40196_.wvu.PrintArea" localSheetId="1" hidden="1">'форма 2'!$A$1:$E$67</definedName>
    <definedName name="Z_381F21F2_E30E_4682_9F4B_4A320FD40196_.wvu.Rows" localSheetId="1" hidden="1">'форма 2'!$63:$64</definedName>
    <definedName name="Z_381F21F2_E30E_4682_9F4B_4A320FD40196_.wvu.Rows" localSheetId="3" hidden="1">'форма 3_а_'!$7:$7,'форма 3_а_'!$44:$44</definedName>
    <definedName name="Z_381F21F2_E30E_4682_9F4B_4A320FD40196_.wvu.Rows" localSheetId="0" hidden="1">'форма1'!$119:$138</definedName>
    <definedName name="Z_449357B4_BB06_43EE_BDD1_E9DB10F5F758_.wvu.Cols" localSheetId="2" hidden="1">'форма 3_'!$H:$H</definedName>
    <definedName name="Z_449357B4_BB06_43EE_BDD1_E9DB10F5F758_.wvu.Cols" localSheetId="3" hidden="1">'форма 3_а_'!$H:$H</definedName>
    <definedName name="Z_449357B4_BB06_43EE_BDD1_E9DB10F5F758_.wvu.PrintArea" localSheetId="1" hidden="1">'форма 2'!$A$1:$E$69</definedName>
    <definedName name="Z_449357B4_BB06_43EE_BDD1_E9DB10F5F758_.wvu.Rows" localSheetId="1" hidden="1">'форма 2'!$63:$64</definedName>
    <definedName name="Z_449357B4_BB06_43EE_BDD1_E9DB10F5F758_.wvu.Rows" localSheetId="3" hidden="1">'форма 3_а_'!$7:$7,'форма 3_а_'!$44:$44</definedName>
    <definedName name="Z_8113CA6F_C5D4_47F4_A07D_D92EDC610AC3_.wvu.Cols" localSheetId="2" hidden="1">'форма 3_'!$H:$H</definedName>
    <definedName name="Z_8113CA6F_C5D4_47F4_A07D_D92EDC610AC3_.wvu.Cols" localSheetId="3" hidden="1">'форма 3_а_'!$H:$H</definedName>
    <definedName name="Z_8113CA6F_C5D4_47F4_A07D_D92EDC610AC3_.wvu.PrintArea" localSheetId="1" hidden="1">'форма 2'!$A$1:$E$69</definedName>
    <definedName name="Z_8113CA6F_C5D4_47F4_A07D_D92EDC610AC3_.wvu.Rows" localSheetId="1" hidden="1">'форма 2'!$63:$64</definedName>
    <definedName name="Z_8113CA6F_C5D4_47F4_A07D_D92EDC610AC3_.wvu.Rows" localSheetId="3" hidden="1">'форма 3_а_'!$7:$7,'форма 3_а_'!$44:$44</definedName>
    <definedName name="Z_C7A4D947_A56D_4534_B37F_54143D08B4D6_.wvu.Cols" localSheetId="1" hidden="1">'форма 2'!$A:$A</definedName>
    <definedName name="Z_C7A4D947_A56D_4534_B37F_54143D08B4D6_.wvu.PrintArea" localSheetId="1" hidden="1">'форма 2'!$A$1:$E$69</definedName>
    <definedName name="Z_C7A4D947_A56D_4534_B37F_54143D08B4D6_.wvu.PrintArea" localSheetId="0" hidden="1">'форма1'!$A$1:$F$143</definedName>
    <definedName name="Z_C7A4D947_A56D_4534_B37F_54143D08B4D6_.wvu.Rows" localSheetId="1" hidden="1">'форма 2'!$17:$22,'форма 2'!$26:$31,'форма 2'!$34:$34,'форма 2'!$40:$41,'форма 2'!$55:$59,'форма 2'!$62:$64</definedName>
    <definedName name="Z_C7A4D947_A56D_4534_B37F_54143D08B4D6_.wvu.Rows" localSheetId="0" hidden="1">'форма1'!$23:$24,'форма1'!$39:$39,'форма1'!$52:$53,'форма1'!$62:$62,'форма1'!$68:$68,'форма1'!$73:$73,'форма1'!$87:$87,'форма1'!$91:$91,'форма1'!$96:$97,'форма1'!$103:$103,'форма1'!$110:$110,'форма1'!$116:$116,'форма1'!$119:$138</definedName>
    <definedName name="Z_D90D10AA_D1FA_4D2C_80EF_CFF8B2324302_.wvu.Cols" localSheetId="2" hidden="1">'форма 3_'!$H:$H</definedName>
    <definedName name="Z_D90D10AA_D1FA_4D2C_80EF_CFF8B2324302_.wvu.Cols" localSheetId="3" hidden="1">'форма 3_а_'!$H:$H</definedName>
    <definedName name="Z_D90D10AA_D1FA_4D2C_80EF_CFF8B2324302_.wvu.PrintArea" localSheetId="1" hidden="1">'форма 2'!$A$1:$E$69</definedName>
    <definedName name="Z_D90D10AA_D1FA_4D2C_80EF_CFF8B2324302_.wvu.Rows" localSheetId="1" hidden="1">'форма 2'!$63:$64</definedName>
    <definedName name="Z_D90D10AA_D1FA_4D2C_80EF_CFF8B2324302_.wvu.Rows" localSheetId="3" hidden="1">'форма 3_а_'!$7:$7,'форма 3_а_'!$44:$44</definedName>
    <definedName name="Z_E1DAE7C0_FEDD_4ADE_BB0B_C7A33FFEB341_.wvu.Cols" localSheetId="1" hidden="1">'форма 2'!$A:$A</definedName>
    <definedName name="Z_E1DAE7C0_FEDD_4ADE_BB0B_C7A33FFEB341_.wvu.PrintArea" localSheetId="1" hidden="1">'форма 2'!$A$1:$E$69</definedName>
    <definedName name="Z_E1DAE7C0_FEDD_4ADE_BB0B_C7A33FFEB341_.wvu.PrintArea" localSheetId="0" hidden="1">'форма1'!$A$1:$F$143</definedName>
    <definedName name="Z_E1DAE7C0_FEDD_4ADE_BB0B_C7A33FFEB341_.wvu.Rows" localSheetId="1" hidden="1">'форма 2'!$17:$22,'форма 2'!$26:$31,'форма 2'!$34:$34,'форма 2'!$40:$41,'форма 2'!$55:$59,'форма 2'!$62:$64</definedName>
    <definedName name="Z_E1DAE7C0_FEDD_4ADE_BB0B_C7A33FFEB341_.wvu.Rows" localSheetId="0" hidden="1">'форма1'!$23:$24,'форма1'!$39:$39,'форма1'!$52:$53,'форма1'!$62:$62,'форма1'!$68:$68,'форма1'!$73:$73,'форма1'!$87:$87,'форма1'!$91:$91,'форма1'!$96:$97,'форма1'!$103:$103,'форма1'!$110:$110,'форма1'!$116:$116,'форма1'!$119:$138</definedName>
    <definedName name="_xlnm.Print_Area" localSheetId="1">'форма 2'!$A$1:$E$69</definedName>
    <definedName name="_xlnm.Print_Area" localSheetId="2">'форма 3_'!$A$1:$J$67</definedName>
    <definedName name="_xlnm.Print_Area" localSheetId="3">'форма 3_а_'!$A$1:$F$51</definedName>
    <definedName name="_xlnm.Print_Area" localSheetId="4">'форма 4'!$A$1:$D$96</definedName>
    <definedName name="_xlnm.Print_Area" localSheetId="0">'форма1'!$A$1:$F$143</definedName>
  </definedNames>
  <calcPr fullCalcOnLoad="1"/>
</workbook>
</file>

<file path=xl/sharedStrings.xml><?xml version="1.0" encoding="utf-8"?>
<sst xmlns="http://schemas.openxmlformats.org/spreadsheetml/2006/main" count="764" uniqueCount="453">
  <si>
    <t>Наименование показателя</t>
  </si>
  <si>
    <t>Код строки</t>
  </si>
  <si>
    <t>деловая репутация</t>
  </si>
  <si>
    <t>прочие</t>
  </si>
  <si>
    <t>инвестиции в дочерние общества</t>
  </si>
  <si>
    <t>инвестиции в зависимые общества</t>
  </si>
  <si>
    <t>инвестиции в другие организации</t>
  </si>
  <si>
    <t>сырье, материалы и другие аналогичные ценности</t>
  </si>
  <si>
    <t>затраты в незавершенном производстве</t>
  </si>
  <si>
    <t>покупатели и заказчики</t>
  </si>
  <si>
    <t>авансы выданные</t>
  </si>
  <si>
    <t>прочие дебиторы</t>
  </si>
  <si>
    <t>векселя к уплате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</si>
  <si>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</si>
  <si>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</si>
  <si>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</si>
  <si>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авансы полученные</t>
  </si>
  <si>
    <t>прочее</t>
  </si>
  <si>
    <t>Коды</t>
  </si>
  <si>
    <t>0710001</t>
  </si>
  <si>
    <t>Идентификационный номер налогоплательщика</t>
  </si>
  <si>
    <t xml:space="preserve">Организационно-правовая форма / форма собственности   </t>
  </si>
  <si>
    <t>Единица измерения: тыс.руб.</t>
  </si>
  <si>
    <t xml:space="preserve">Б у х г а л т е р с к и й    б а л а н с </t>
  </si>
  <si>
    <t>Пояс-нения</t>
  </si>
  <si>
    <t>АКТИВ</t>
  </si>
  <si>
    <t xml:space="preserve"> I. ВНЕОБОРОТНЫЕ АКТИВЫ </t>
  </si>
  <si>
    <t>Нематериальные активы, в т.ч.</t>
  </si>
  <si>
    <t>1111</t>
  </si>
  <si>
    <t>1112</t>
  </si>
  <si>
    <t>1119</t>
  </si>
  <si>
    <t>Результаты исследований и разработок</t>
  </si>
  <si>
    <t>1120</t>
  </si>
  <si>
    <t>Основные средства, в т.ч.</t>
  </si>
  <si>
    <t>Объекты основных средств, в т.ч.</t>
  </si>
  <si>
    <t>земельные участки и объекты природопользования</t>
  </si>
  <si>
    <t>здания, сооружения, машины и оборудование</t>
  </si>
  <si>
    <t>Незавершенные капитальные вложения</t>
  </si>
  <si>
    <t>Доходные вложения в материальные ценности</t>
  </si>
  <si>
    <t>Финансовые вложения, в т.ч.</t>
  </si>
  <si>
    <t>1150</t>
  </si>
  <si>
    <t>1151</t>
  </si>
  <si>
    <t>1152</t>
  </si>
  <si>
    <t>1153</t>
  </si>
  <si>
    <t>займы, предоставленные организациям на срок более 12 месяцев</t>
  </si>
  <si>
    <t>1154</t>
  </si>
  <si>
    <t>Отложенные налоговые активы</t>
  </si>
  <si>
    <t>1160</t>
  </si>
  <si>
    <t>Прочие внеоборотные активы, в т.ч.</t>
  </si>
  <si>
    <t>1170</t>
  </si>
  <si>
    <t>расходы на освоение природных ресурсов</t>
  </si>
  <si>
    <t>1171</t>
  </si>
  <si>
    <t>налог на добавленную стоимость по приобретенным ценностям</t>
  </si>
  <si>
    <t>1172</t>
  </si>
  <si>
    <t>Итого по разделу I</t>
  </si>
  <si>
    <t>1100</t>
  </si>
  <si>
    <t>Форма по ОКУД  0710001   с.2</t>
  </si>
  <si>
    <t xml:space="preserve">II. ОБОРОТНЫЕ АКТИВЫ  </t>
  </si>
  <si>
    <t>Запасы, в т.ч.</t>
  </si>
  <si>
    <t>1210</t>
  </si>
  <si>
    <t>1211</t>
  </si>
  <si>
    <t>1213</t>
  </si>
  <si>
    <t xml:space="preserve"> готовая продукция и товары для перепродажи</t>
  </si>
  <si>
    <t>1214</t>
  </si>
  <si>
    <t xml:space="preserve"> товары отгруженные</t>
  </si>
  <si>
    <t>1215</t>
  </si>
  <si>
    <t xml:space="preserve"> расходы будущих периодов</t>
  </si>
  <si>
    <t>1216</t>
  </si>
  <si>
    <t>прочие запасы и затраты</t>
  </si>
  <si>
    <t>1219</t>
  </si>
  <si>
    <t>Налог на добавленную стоимость по приобретенным ценностям</t>
  </si>
  <si>
    <t>1220</t>
  </si>
  <si>
    <t>Дебиторская задолженность, в т.ч.</t>
  </si>
  <si>
    <t>1230</t>
  </si>
  <si>
    <t>Дебиторская задолженность (платежи  по которой ожидаются  более чем через  12 месяцев после отчетной даты), в т.ч.</t>
  </si>
  <si>
    <t>1231</t>
  </si>
  <si>
    <t>1232</t>
  </si>
  <si>
    <t>1233</t>
  </si>
  <si>
    <t>1234</t>
  </si>
  <si>
    <t>Дебиторская задолженность (платежи по которой ожидаются в течение 12 месяцев  после отчетной даты), в т.ч.</t>
  </si>
  <si>
    <t>1235</t>
  </si>
  <si>
    <t>1236</t>
  </si>
  <si>
    <t>задолженность участников (учредителей) по взносам в уставный капитал</t>
  </si>
  <si>
    <t>1237</t>
  </si>
  <si>
    <t>1238</t>
  </si>
  <si>
    <t>1239</t>
  </si>
  <si>
    <t>1240</t>
  </si>
  <si>
    <t>займы,предоставленные на срок менее 12 мес.</t>
  </si>
  <si>
    <t>1241</t>
  </si>
  <si>
    <t>1250</t>
  </si>
  <si>
    <t>касса</t>
  </si>
  <si>
    <t>1251</t>
  </si>
  <si>
    <t>расчетные счета</t>
  </si>
  <si>
    <t>1252</t>
  </si>
  <si>
    <t>валютные счета</t>
  </si>
  <si>
    <t>1253</t>
  </si>
  <si>
    <t>прочие денежные средства и их эквиваленты</t>
  </si>
  <si>
    <t>1259</t>
  </si>
  <si>
    <t>1260</t>
  </si>
  <si>
    <t>1261</t>
  </si>
  <si>
    <t>Итого по разделу II</t>
  </si>
  <si>
    <t>1200</t>
  </si>
  <si>
    <t xml:space="preserve">БАЛАНС </t>
  </si>
  <si>
    <t>1600</t>
  </si>
  <si>
    <t>Форма по ОКУД  0710001   с.3</t>
  </si>
  <si>
    <t>ПАССИВ</t>
  </si>
  <si>
    <t xml:space="preserve">III. КАПИТАЛ И РЕЗЕРВЫ </t>
  </si>
  <si>
    <t>Уставный капитал (складочный капитал, уставной фонд, вклады товарищей)</t>
  </si>
  <si>
    <t>1310</t>
  </si>
  <si>
    <t>Собственные акции, выкупленные у акционеров</t>
  </si>
  <si>
    <t>1320</t>
  </si>
  <si>
    <t>Переоценка внеоборотных активов</t>
  </si>
  <si>
    <t>1340</t>
  </si>
  <si>
    <t>Добавочный капитал (без переоценки)</t>
  </si>
  <si>
    <t>1350</t>
  </si>
  <si>
    <t>Резервный капитал</t>
  </si>
  <si>
    <t>1360</t>
  </si>
  <si>
    <t>Нераспределенная прибыль (непокрытый убыток)</t>
  </si>
  <si>
    <t>1370</t>
  </si>
  <si>
    <t>Фонд социальной сферы государственной</t>
  </si>
  <si>
    <t>1380</t>
  </si>
  <si>
    <t>Итого по разделу III</t>
  </si>
  <si>
    <t>1300</t>
  </si>
  <si>
    <t>IV. ДОЛГОСРОЧНЫЕ ОБЯЗАТЕЛЬСТВА</t>
  </si>
  <si>
    <t>Заемные средства, в т.ч.</t>
  </si>
  <si>
    <t>1410</t>
  </si>
  <si>
    <t>кредиты банков, подлежащие погашению более чем через 12 месяцев после отчетной даты</t>
  </si>
  <si>
    <t>1411</t>
  </si>
  <si>
    <t>займы, подлежащие погашению более чем через 12 месяцев после отчетной даты</t>
  </si>
  <si>
    <t>1412</t>
  </si>
  <si>
    <t>Отложенные налоговые обязательства</t>
  </si>
  <si>
    <t>1420</t>
  </si>
  <si>
    <t>1430</t>
  </si>
  <si>
    <t>1450</t>
  </si>
  <si>
    <t>1451</t>
  </si>
  <si>
    <t>задолженность по инвестиционному взносу</t>
  </si>
  <si>
    <t>1452</t>
  </si>
  <si>
    <t>Итого по разделу IV</t>
  </si>
  <si>
    <t>1400</t>
  </si>
  <si>
    <t xml:space="preserve">V. КРАТКОСРОЧНЫЕ ОБЯЗАТЕЛЬСТВА </t>
  </si>
  <si>
    <t>1510</t>
  </si>
  <si>
    <t>кредиты банков, подлежащие погашению в течение 12 месяцев после отчетной даты</t>
  </si>
  <si>
    <t>1511</t>
  </si>
  <si>
    <t>займы, подлежащие погашению в течение  12 месяцев после отчетной даты</t>
  </si>
  <si>
    <t>1512</t>
  </si>
  <si>
    <t>текущая часть долгосрочных кредитов и займов</t>
  </si>
  <si>
    <t>1513</t>
  </si>
  <si>
    <t>Кредиторская задолженность, в т.ч.</t>
  </si>
  <si>
    <t>1520</t>
  </si>
  <si>
    <t>1521</t>
  </si>
  <si>
    <t>1522</t>
  </si>
  <si>
    <t>1523</t>
  </si>
  <si>
    <t>задолженность по налогам и сборам</t>
  </si>
  <si>
    <t>1524</t>
  </si>
  <si>
    <t>прочие кредиторы, в т.ч.</t>
  </si>
  <si>
    <t>1525</t>
  </si>
  <si>
    <t>1526</t>
  </si>
  <si>
    <t>1527</t>
  </si>
  <si>
    <t>другие расчеты</t>
  </si>
  <si>
    <t>1528</t>
  </si>
  <si>
    <t>задолженность перед участниками (учредителями) по выплате доходов</t>
  </si>
  <si>
    <t>1529</t>
  </si>
  <si>
    <t>Доходы будущих периодов</t>
  </si>
  <si>
    <t>1530</t>
  </si>
  <si>
    <t>1540</t>
  </si>
  <si>
    <t>Прочие обязательства</t>
  </si>
  <si>
    <t>1550</t>
  </si>
  <si>
    <t>Итого по разделу V</t>
  </si>
  <si>
    <t>1500</t>
  </si>
  <si>
    <t>БАЛАНС</t>
  </si>
  <si>
    <t>1700</t>
  </si>
  <si>
    <t xml:space="preserve">  СПРАВКА  О НАЛИЧИИ ЦЕННОСТЕЙ, УЧИТЫВАЕМЫХ НА ЗАБАЛАНСОВЫХ  СЧЕТАХ</t>
  </si>
  <si>
    <t xml:space="preserve">  Наименование показателя</t>
  </si>
  <si>
    <t>Арендованные основные средства</t>
  </si>
  <si>
    <t xml:space="preserve">      в том числе по лизингу</t>
  </si>
  <si>
    <t>Ликвидированные скважины, находящиеся на лицензионных участках</t>
  </si>
  <si>
    <t xml:space="preserve">Товарно-материальные ценности,принятые на ответственное хранение </t>
  </si>
  <si>
    <t>Материалы, принятые в переработку</t>
  </si>
  <si>
    <t xml:space="preserve">Товары, принятые на комиссию </t>
  </si>
  <si>
    <t>Оборудование, принятое для монтажа</t>
  </si>
  <si>
    <t xml:space="preserve">Списанная в убыток задолженность неплатежеспособных дебиторов </t>
  </si>
  <si>
    <t>Расходы по договорам строительного подряда, понесенные за период с начала исполнения договора</t>
  </si>
  <si>
    <t xml:space="preserve">Обеспечения обязательств и платежей полученные </t>
  </si>
  <si>
    <t xml:space="preserve">Обеспечения обязательств и платежей выданные </t>
  </si>
  <si>
    <t xml:space="preserve">Износ жилищного фонда </t>
  </si>
  <si>
    <t xml:space="preserve">Износ объектов внешнего благоустройства и других аналогичных объектов </t>
  </si>
  <si>
    <t>Нематериальные активы, полученные в пользование</t>
  </si>
  <si>
    <t>Стоимость выручки по экспортным контрактам, переданная в залог</t>
  </si>
  <si>
    <t>КОДЫ</t>
  </si>
  <si>
    <t>0710002</t>
  </si>
  <si>
    <t>За отчетный   период</t>
  </si>
  <si>
    <t xml:space="preserve">За аналогичный период предыдущего года </t>
  </si>
  <si>
    <t xml:space="preserve">Выручка </t>
  </si>
  <si>
    <t>Себестоимость продаж</t>
  </si>
  <si>
    <t>Коммерческие расходы</t>
  </si>
  <si>
    <t>Управленческие расходы</t>
  </si>
  <si>
    <t>Доходы от участия в других организациях</t>
  </si>
  <si>
    <t>Проценты к получению</t>
  </si>
  <si>
    <t>Проценты к уплате</t>
  </si>
  <si>
    <t>Форма по ОКУД  0710002   с.2</t>
  </si>
  <si>
    <t>Прочие доходы</t>
  </si>
  <si>
    <t>Прочие расходы</t>
  </si>
  <si>
    <t>Расходы, связанные с реорганизацией</t>
  </si>
  <si>
    <t>Налог на прибыль, в т.ч.:</t>
  </si>
  <si>
    <t>2405</t>
  </si>
  <si>
    <t>текущий налог на прибыль</t>
  </si>
  <si>
    <t>налог на прибыль прошлых лет</t>
  </si>
  <si>
    <t xml:space="preserve">в т.ч. из стр. 2405 </t>
  </si>
  <si>
    <t>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</si>
  <si>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</si>
  <si>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</si>
  <si>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 xml:space="preserve">Прочие 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</si>
  <si>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</si>
  <si>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</si>
  <si>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</si>
  <si>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Разводненная прибыль (убыток) на акцию</t>
  </si>
  <si>
    <t>Главный  бухгалтер</t>
  </si>
  <si>
    <t xml:space="preserve">       (подпись)                                    (расшифровка подписи)</t>
  </si>
  <si>
    <t xml:space="preserve">     (подпись)                 (расшифровка подписи)</t>
  </si>
  <si>
    <t>Финансовые вложения (за исключением денежных эквивалентов), в т.ч.</t>
  </si>
  <si>
    <t>Денежные средства и денежные эквиваленты, в т.ч.</t>
  </si>
  <si>
    <t>Оценочные обязательства</t>
  </si>
  <si>
    <t>На 31.12.2011г.</t>
  </si>
  <si>
    <t xml:space="preserve"> 76851389</t>
  </si>
  <si>
    <t xml:space="preserve"> 2607018122</t>
  </si>
  <si>
    <t xml:space="preserve"> 40.10.11</t>
  </si>
  <si>
    <t xml:space="preserve"> </t>
  </si>
  <si>
    <r>
      <t xml:space="preserve">Форма по ОКУД   </t>
    </r>
    <r>
      <rPr>
        <sz val="10"/>
        <color indexed="10"/>
        <rFont val="Times New Roman"/>
        <family val="1"/>
      </rPr>
      <t xml:space="preserve"> . </t>
    </r>
    <r>
      <rPr>
        <sz val="10"/>
        <color indexed="9"/>
        <rFont val="Times New Roman"/>
        <family val="1"/>
      </rPr>
      <t xml:space="preserve"> </t>
    </r>
  </si>
  <si>
    <t xml:space="preserve"> Дата(число,месяц,год)     .</t>
  </si>
  <si>
    <t>по ОКПО     .</t>
  </si>
  <si>
    <t xml:space="preserve"> ИНН     .</t>
  </si>
  <si>
    <r>
      <t xml:space="preserve">Вид экономической деятельности  </t>
    </r>
    <r>
      <rPr>
        <i/>
        <sz val="10"/>
        <rFont val="Times New Roman"/>
        <family val="1"/>
      </rPr>
      <t>Производство электроэнергии тепловыми станциями</t>
    </r>
  </si>
  <si>
    <t xml:space="preserve"> по ОКВЭД     .</t>
  </si>
  <si>
    <t>по ОКОПФ/ОКФС      .</t>
  </si>
  <si>
    <t>по ОКЕИ     .</t>
  </si>
  <si>
    <t>Изобильненский район, п. Солнечнодольск</t>
  </si>
  <si>
    <r>
      <t xml:space="preserve">Местонахождение (адрес):  </t>
    </r>
    <r>
      <rPr>
        <i/>
        <sz val="10"/>
        <rFont val="Times New Roman"/>
        <family val="1"/>
      </rPr>
      <t>356128, Российская Федерация, Ставропольский край,</t>
    </r>
  </si>
  <si>
    <t>Прочие оборотные активы</t>
  </si>
  <si>
    <t xml:space="preserve">             (подпись)              (расшифровка подписи)</t>
  </si>
  <si>
    <t xml:space="preserve">             (подпись)                                 (расшифровка подписи)</t>
  </si>
  <si>
    <t xml:space="preserve"> Руководитель</t>
  </si>
  <si>
    <t>реализация электрической энергии и мощности</t>
  </si>
  <si>
    <r>
      <t xml:space="preserve">Организация </t>
    </r>
    <r>
      <rPr>
        <i/>
        <sz val="10"/>
        <rFont val="Times New Roman"/>
        <family val="1"/>
      </rPr>
      <t>Открытое акционерное общество "Вторая генерирующая компания оптового рынка электроэнергии"</t>
    </r>
  </si>
  <si>
    <t>Код стро-ки</t>
  </si>
  <si>
    <t>права на объекты интеллектуальной собственности</t>
  </si>
  <si>
    <t xml:space="preserve">  </t>
  </si>
  <si>
    <t>Главный  бухгалтер
                                                            Л.В. Клищ</t>
  </si>
  <si>
    <t xml:space="preserve">                                         Л.В. Клищ</t>
  </si>
  <si>
    <t>На 31.12.2012г.</t>
  </si>
  <si>
    <t>1173</t>
  </si>
  <si>
    <t>1174</t>
  </si>
  <si>
    <t>1180</t>
  </si>
  <si>
    <t>1190</t>
  </si>
  <si>
    <t>1191</t>
  </si>
  <si>
    <t>1192</t>
  </si>
  <si>
    <t xml:space="preserve"> Руководитель
                                                                          Д.Н. Башук</t>
  </si>
  <si>
    <t xml:space="preserve">                                                Д.Н. Башук</t>
  </si>
  <si>
    <t>Отчет о финансовых результатах</t>
  </si>
  <si>
    <t>Валовая прибыль</t>
  </si>
  <si>
    <t>Прибыль от продаж</t>
  </si>
  <si>
    <t>Прибыль до налогообложения</t>
  </si>
  <si>
    <t>Чистая прибыль</t>
  </si>
  <si>
    <t>Базовая прибыль на акцию</t>
  </si>
  <si>
    <t xml:space="preserve">  Дата (число,месяц,год)     .</t>
  </si>
  <si>
    <t>31 / 12 / 2013</t>
  </si>
  <si>
    <t>на   31.12.2013</t>
  </si>
  <si>
    <t>На 31.12.2013г.</t>
  </si>
  <si>
    <t xml:space="preserve">     Отчет об изменениях капитала</t>
  </si>
  <si>
    <r>
      <t xml:space="preserve">Форма по ОКУД  </t>
    </r>
    <r>
      <rPr>
        <sz val="10"/>
        <color indexed="10"/>
        <rFont val="Times New Roman"/>
        <family val="1"/>
      </rPr>
      <t xml:space="preserve">. </t>
    </r>
    <r>
      <rPr>
        <sz val="10"/>
        <color indexed="9"/>
        <rFont val="Times New Roman"/>
        <family val="1"/>
      </rPr>
      <t xml:space="preserve"> </t>
    </r>
  </si>
  <si>
    <t>0710003</t>
  </si>
  <si>
    <t xml:space="preserve"> Дата(число,месяц,год)  .</t>
  </si>
  <si>
    <t>по ОКПО  .</t>
  </si>
  <si>
    <t xml:space="preserve"> ИНН  .</t>
  </si>
  <si>
    <t xml:space="preserve"> по ОКВЭД  .</t>
  </si>
  <si>
    <t>по ОКОПФ/ОКФС  .</t>
  </si>
  <si>
    <t>по ОКЕИ  .</t>
  </si>
  <si>
    <t>1. Движение капитала</t>
  </si>
  <si>
    <t>Уставный капитал</t>
  </si>
  <si>
    <t>Собствен-ные акции, выкуплен-ные у акционеров</t>
  </si>
  <si>
    <t>Добавочный капитал</t>
  </si>
  <si>
    <t>Фонд социаль-ной сферы государст-венной</t>
  </si>
  <si>
    <t>Итого</t>
  </si>
  <si>
    <t>Величина капитала на 
31 декабря 2011 г.</t>
  </si>
  <si>
    <t>3100</t>
  </si>
  <si>
    <t>Изменения в связи с переоценкой ОС</t>
  </si>
  <si>
    <t>3104</t>
  </si>
  <si>
    <t>Х</t>
  </si>
  <si>
    <t>Другие изменения вступительного сальдо</t>
  </si>
  <si>
    <t>3108</t>
  </si>
  <si>
    <t>За 2012 год</t>
  </si>
  <si>
    <t>Увеличение капитала - всего,
      в том числе:</t>
  </si>
  <si>
    <t>чистая прибыль</t>
  </si>
  <si>
    <t>переоценка имущества</t>
  </si>
  <si>
    <t>доходы, относящиеся непосредственно на увеличение капитала</t>
  </si>
  <si>
    <t>дополнительный выпуск акций</t>
  </si>
  <si>
    <t>увеличение номинальной стоимости акций</t>
  </si>
  <si>
    <t>реорганизация юридического лица</t>
  </si>
  <si>
    <t>выкуп собственных акций</t>
  </si>
  <si>
    <t>3219</t>
  </si>
  <si>
    <t xml:space="preserve">Уменьшение капитала - всего,
      в том числе: </t>
  </si>
  <si>
    <t>убыток</t>
  </si>
  <si>
    <t>расходы, относящиеся непосредственно на уменьшение капитала</t>
  </si>
  <si>
    <t>уменьшение номинальной стоимости акций</t>
  </si>
  <si>
    <t>уменьшение количества акций</t>
  </si>
  <si>
    <t>дивиденды</t>
  </si>
  <si>
    <t>3229</t>
  </si>
  <si>
    <t>Изменение добавочного капитала</t>
  </si>
  <si>
    <t>Изменение резервного капитала</t>
  </si>
  <si>
    <t>Величина капитала на 
31 декабря 2012 г.</t>
  </si>
  <si>
    <t>3200</t>
  </si>
  <si>
    <t>3204</t>
  </si>
  <si>
    <t>3208</t>
  </si>
  <si>
    <t>Форма по ОКУД  0710003   с.2</t>
  </si>
  <si>
    <t>За 2013 год</t>
  </si>
  <si>
    <t>3319</t>
  </si>
  <si>
    <t>3329</t>
  </si>
  <si>
    <t>Величина капитала на 
31 декабря 2013 г.</t>
  </si>
  <si>
    <t>2. Корректировки в связи с изменением учетной политики и исправлением ошибок</t>
  </si>
  <si>
    <t>На 31 декабря 2011г.</t>
  </si>
  <si>
    <t>Изменения капитала за 2012г.</t>
  </si>
  <si>
    <t>На 31 декабря 2012г.</t>
  </si>
  <si>
    <t>за счет чистой прибыли
(убытка)</t>
  </si>
  <si>
    <t>за счет иных факторов</t>
  </si>
  <si>
    <t>Капитал - всего
до корректировок</t>
  </si>
  <si>
    <t>корректировка в связи с:</t>
  </si>
  <si>
    <t>изменением учетной политики</t>
  </si>
  <si>
    <t>исправлением ошибок</t>
  </si>
  <si>
    <t>после корректировок</t>
  </si>
  <si>
    <t>в том числе:</t>
  </si>
  <si>
    <t>нераспределенная прибыль (непокрытый убыток)
до корректировок</t>
  </si>
  <si>
    <t>добавочный капитал
до корректировок</t>
  </si>
  <si>
    <t>резервный капитал
до корректировок</t>
  </si>
  <si>
    <t>собственные акции, выкупленные у акционеров,
до корректировок</t>
  </si>
  <si>
    <t>3404</t>
  </si>
  <si>
    <t>3414</t>
  </si>
  <si>
    <t>3424</t>
  </si>
  <si>
    <t>3504</t>
  </si>
  <si>
    <t>фонд социальной сферы государственной
до корректировок</t>
  </si>
  <si>
    <t>3405</t>
  </si>
  <si>
    <t>3415</t>
  </si>
  <si>
    <t>3425</t>
  </si>
  <si>
    <t>3505</t>
  </si>
  <si>
    <t>Форма по ОКУД  0710003   с.4</t>
  </si>
  <si>
    <t>3. Чистые активы</t>
  </si>
  <si>
    <t>На 31 декабря 2013г.</t>
  </si>
  <si>
    <t>Чистые активы</t>
  </si>
  <si>
    <t xml:space="preserve"> Руководитель                                                                  </t>
  </si>
  <si>
    <t xml:space="preserve">      Д.Н. Башук</t>
  </si>
  <si>
    <t>Л.В. Клищ</t>
  </si>
  <si>
    <t xml:space="preserve">             (подпись)                    (расшифровка подписи)</t>
  </si>
  <si>
    <t>(подпись)                    (расшифровка подписи)</t>
  </si>
  <si>
    <t>2013 год</t>
  </si>
  <si>
    <t xml:space="preserve"> Отчет  о  движении  денежных средств</t>
  </si>
  <si>
    <t xml:space="preserve">  2013 год</t>
  </si>
  <si>
    <t xml:space="preserve">0710004  </t>
  </si>
  <si>
    <t xml:space="preserve"> Дата(число,месяц,год)    .</t>
  </si>
  <si>
    <t>Денежные потоки от текущих операций</t>
  </si>
  <si>
    <t>Поступления - всего, 
       в том числе:</t>
  </si>
  <si>
    <t>от продажи товаров, продукции, работ и услуг</t>
  </si>
  <si>
    <t>4111</t>
  </si>
  <si>
    <t>арендных платежей, лицензионных платежей, роялти, комиссионных и иных аналогичных платежей</t>
  </si>
  <si>
    <t>4112</t>
  </si>
  <si>
    <t>от перепродажи финансовых вложений</t>
  </si>
  <si>
    <t>4113</t>
  </si>
  <si>
    <t>прочие поступления</t>
  </si>
  <si>
    <t>4119</t>
  </si>
  <si>
    <t>Платежи - всего, 
       в том числе:</t>
  </si>
  <si>
    <t>4120</t>
  </si>
  <si>
    <t>поставщикам (подрядчикам) за сырье, материалы, работы, услуги</t>
  </si>
  <si>
    <t>4121</t>
  </si>
  <si>
    <t>в связи с оплатой труда работников</t>
  </si>
  <si>
    <t>4122</t>
  </si>
  <si>
    <t>процентов по долговым обязательствам</t>
  </si>
  <si>
    <t>4123</t>
  </si>
  <si>
    <t>налога на прибыль организаций</t>
  </si>
  <si>
    <t>4124</t>
  </si>
  <si>
    <t>прочие платежи</t>
  </si>
  <si>
    <t>4129</t>
  </si>
  <si>
    <t>Сальдо денежных потоков от текущих операций</t>
  </si>
  <si>
    <t>4100</t>
  </si>
  <si>
    <t>Форма по ОКУД  0710004   с.2</t>
  </si>
  <si>
    <t>Денежные потоки от инвестиционных операций</t>
  </si>
  <si>
    <t>4210</t>
  </si>
  <si>
    <t>от продажи внеоборотных активов (кроме финансовых вложений)</t>
  </si>
  <si>
    <t>4211</t>
  </si>
  <si>
    <t>от продажи акций других организаций (долей участия)</t>
  </si>
  <si>
    <t>4212</t>
  </si>
  <si>
    <t>от возврата предоставленных займов, от продажи долговых ценных бумаг (прав требования денежных средств к другим лицам)</t>
  </si>
  <si>
    <t>4213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</si>
  <si>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</si>
  <si>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4214</t>
  </si>
  <si>
    <t>4219</t>
  </si>
  <si>
    <t>4220</t>
  </si>
  <si>
    <t>в связи с приобретением, созданием, модернизацией, реконструкцией и подготовкой к использованию внеоборотных активов</t>
  </si>
  <si>
    <t>4221</t>
  </si>
  <si>
    <t>в связи с приобретением акций других организаций (долей участия)</t>
  </si>
  <si>
    <t>4222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</si>
  <si>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</si>
  <si>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4223</t>
  </si>
  <si>
    <t>процентов по долговым обязательствам, включаемым в стоимость инвестиционного актива</t>
  </si>
  <si>
    <t>4224</t>
  </si>
  <si>
    <t>расчеты связанные с модернизацией, реконстукцией и новым строительством</t>
  </si>
  <si>
    <t>4225</t>
  </si>
  <si>
    <t>4229</t>
  </si>
  <si>
    <t>Сальдо денежных потоков от инвестиционных операций</t>
  </si>
  <si>
    <t>4200</t>
  </si>
  <si>
    <t>Денежные потоки от финансовых операций</t>
  </si>
  <si>
    <t>4310</t>
  </si>
  <si>
    <t>получение кредитов и займов</t>
  </si>
  <si>
    <t>4311</t>
  </si>
  <si>
    <t>денежных вкладов собственников (участников)</t>
  </si>
  <si>
    <t>4312</t>
  </si>
  <si>
    <t>от выпуска акций, увеличения долей участия</t>
  </si>
  <si>
    <t>4313</t>
  </si>
  <si>
    <t>от выпуска облигаций, векселей и других долговых ценных бумаг и др.</t>
  </si>
  <si>
    <t>4314</t>
  </si>
  <si>
    <t>4319</t>
  </si>
  <si>
    <t>Форма по ОКУД  0710004   с.3</t>
  </si>
  <si>
    <t>4320</t>
  </si>
  <si>
    <t>собственникам (участникам) в связи с выкупом у них акций (долей участия) организации или их выходом из состава участников</t>
  </si>
  <si>
    <t>4321</t>
  </si>
  <si>
    <t>на уплату дивидендов и иных платежей по распределению
прибыли в пользу собственников (участников)</t>
  </si>
  <si>
    <t>в связи с погашением (выкупом) векселей и других долговых ценных бумаг, возврат кредитов и займов</t>
  </si>
  <si>
    <t>4323</t>
  </si>
  <si>
    <t>4329</t>
  </si>
  <si>
    <t>Сальдо денежных потоков от финансовых операций</t>
  </si>
  <si>
    <t>4300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</si>
  <si>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</si>
  <si>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</si>
  <si>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4450</t>
  </si>
  <si>
    <t>Остаток денежных средств и денежных эквивалентов на конец отчетного периода</t>
  </si>
  <si>
    <t>4500</t>
  </si>
  <si>
    <t>Величина влияния изменений курса иностранной валюты по отношению к рублю</t>
  </si>
  <si>
    <t>4490</t>
  </si>
  <si>
    <t xml:space="preserve"> Руководитель </t>
  </si>
  <si>
    <t xml:space="preserve">Главный  бухгалтер </t>
  </si>
  <si>
    <t>Д.Н. Башук</t>
  </si>
  <si>
    <t xml:space="preserve">                               Л.В. Клищ</t>
  </si>
  <si>
    <t xml:space="preserve">      (подпись)                                    (расшифровка подписи)</t>
  </si>
  <si>
    <t xml:space="preserve">     (подпись)            (расшифровка подписи)</t>
  </si>
  <si>
    <t xml:space="preserve"> Открытое акционерное общество / Частная собственность</t>
  </si>
  <si>
    <t>Открытое акционерное общество / Частная собственность</t>
  </si>
  <si>
    <t xml:space="preserve"> 1 22 47 / 16</t>
  </si>
  <si>
    <t>"28" февраля 2014 г.</t>
  </si>
  <si>
    <t>"28" февраля 2014</t>
  </si>
  <si>
    <t>1.1</t>
  </si>
  <si>
    <t>2.1</t>
  </si>
  <si>
    <t>2.2</t>
  </si>
  <si>
    <t>3.1</t>
  </si>
  <si>
    <t>4.1</t>
  </si>
  <si>
    <t>5.1</t>
  </si>
  <si>
    <t>5.3</t>
  </si>
  <si>
    <t>7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</si>
</sst>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\ ###\ ###;\(#\ ###\ ###\);\-"/>
    <numFmt numFmtId="170" formatCode="#,###;\(#,###\);\-"/>
    <numFmt numFmtId="171" formatCode="#,##0;\(#,##0\)"/>
    <numFmt numFmtId="172" formatCode="#,###\-;\(#,###\-\)"/>
    <numFmt numFmtId="173" formatCode="#\ ##\#\ ###\-;\(#\ ###\ ###\-\)"/>
    <numFmt numFmtId="174" formatCode="#,##0;[Red]\(#,##0\)"/>
    <numFmt numFmtId="175" formatCode="#\ ###\ ###\ ###;\(#\ ###\ ###\ ###\);\-"/>
    <numFmt numFmtId="176" formatCode="0.00;0"/>
    <numFmt numFmtId="177" formatCode="_-* #,##0.00_р_._-;\-* #,##0.00_р_._-;_-* \-??_р_._-;_-@_-"/>
    <numFmt numFmtId="178" formatCode="000"/>
    <numFmt numFmtId="179" formatCode="_-* #,##0_р_._-;\-* #,##0_р_._-;_-* \-??_р_._-;_-@_-"/>
    <numFmt numFmtId="180" formatCode="#,##0_ ;\-#,##0\ "/>
    <numFmt numFmtId="181" formatCode="#,##0_);\(#,##0\);0_)"/>
    <numFmt numFmtId="182" formatCode="_-* #,##0_'_-;\-* #,##0_'_-;_-* &quot;-&quot;_'_-;_-@_-"/>
    <numFmt numFmtId="183" formatCode="0.0_)"/>
    <numFmt numFmtId="184" formatCode="#,##0;\-#,##0;&quot;-&quot;"/>
    <numFmt numFmtId="185" formatCode="_(* #,##0_);_(* \(#,##0\);_(* &quot;-&quot;_);_(@_)"/>
    <numFmt numFmtId="186" formatCode="0000"/>
    <numFmt numFmtId="187" formatCode="_-* #,##0\ _р_._-;\-* #,##0\ _р_._-;_-* &quot;-&quot;\ _р_._-;_-@_-"/>
    <numFmt numFmtId="188" formatCode="_(&quot;$&quot;* #,##0_);_(&quot;$&quot;* \(#,##0\);_(&quot;$&quot;* &quot;-&quot;_);_(@_)"/>
    <numFmt numFmtId="189" formatCode="_(* #,##0.00_);_(* \(#,##0.00\);_(* &quot;-&quot;??_);_(@_)"/>
    <numFmt numFmtId="190" formatCode="General_)"/>
    <numFmt numFmtId="191" formatCode="_([$€]* #,##0.00_);_([$€]* \(#,##0.00\);_([$€]* &quot;-&quot;??_);_(@_)"/>
    <numFmt numFmtId="192" formatCode="#,###"/>
    <numFmt numFmtId="193" formatCode="#,##0.0_);\(#,##0.0\);;\ \ @"/>
    <numFmt numFmtId="194" formatCode="#\.##\.##0"/>
    <numFmt numFmtId="195" formatCode="#\.##\.####"/>
    <numFmt numFmtId="196" formatCode="#\.##\.###"/>
    <numFmt numFmtId="197" formatCode="0000000"/>
    <numFmt numFmtId="198" formatCode="###\ ###\ ###\ ###\ ##0.00"/>
    <numFmt numFmtId="199" formatCode="_-* #,##0\ _d_._-;\-* #,##0\ _d_._-;_-* &quot;-&quot;\ _d_._-;_-@_-"/>
    <numFmt numFmtId="200" formatCode="_-* #,##0.00\ _d_._-;\-* #,##0.00\ _d_._-;_-* &quot;-&quot;??\ _d_._-;_-@_-"/>
    <numFmt numFmtId="201" formatCode="\G\e\w\i\c\h\t\ 0\ %"/>
    <numFmt numFmtId="202" formatCode="0.00\ %;[Red]\ \ \-0.00\ %"/>
    <numFmt numFmtId="203" formatCode="\G\e\w\i\c\h\t\ \V\e\r\t\r\a\g\s\p\a\r\t\n\e\r\ 0\ %"/>
    <numFmt numFmtId="204" formatCode="_(&quot;$&quot;* #,##0.00_);_(&quot;$&quot;* \(#,##0.00\);_(&quot;$&quot;* &quot;-&quot;??_);_(@_)"/>
    <numFmt numFmtId="205" formatCode="&quot;$&quot;#,##0_);[Red]\(&quot;$&quot;#,##0\)"/>
    <numFmt numFmtId="206" formatCode="&quot;$&quot;#,##0.00_);[Red]\(&quot;$&quot;#,##0.00\)"/>
    <numFmt numFmtId="207" formatCode="_-* #,##0.00\ _р_._-;\-* #,##0.00\ _р_._-;_-* &quot;-&quot;??\ _р_._-;_-@_-"/>
    <numFmt numFmtId="208" formatCode="_-* #,##0_р_._-;\-* #,##0_р_._-;_-* &quot;-&quot;??_р_._-;_-@_-"/>
    <numFmt numFmtId="209" formatCode="_-* #,##0_р_._-;\-* #,##0_р_._-;_-* \-_р_._-;_-@_-"/>
    <numFmt numFmtId="210" formatCode="0.00;0;"/>
    <numFmt numFmtId="211" formatCode="#,##0.0000"/>
    <numFmt numFmtId="212" formatCode="#,##0.000"/>
    <numFmt numFmtId="213" formatCode="#.0\ ###\ ###;\(#.0\ ###\ ###\);\-"/>
    <numFmt numFmtId="214" formatCode="#.00\ ###\ ###;\(#.00\ ###\ ###\);\-"/>
    <numFmt numFmtId="215" formatCode="#.###\ ###;\(#.###\ ###\);\-"/>
    <numFmt numFmtId="216" formatCode="#.##\ ###;\(#.##\ ###\);\-"/>
    <numFmt numFmtId="217" formatCode="#.#\ ###;\(#.#\ ###\);\-"/>
    <numFmt numFmtId="218" formatCode="#.###;\(#.###\);\-"/>
    <numFmt numFmtId="219" formatCode="#.##;\(#.##\);\-"/>
    <numFmt numFmtId="220" formatCode="#.#;\(#.#\);\-"/>
    <numFmt numFmtId="221" formatCode="#,###.0;\(#,###.0\);\-"/>
    <numFmt numFmtId="222" formatCode="#,###.00;\(#,###.00\);\-"/>
  </numFmts>
  <fonts count="96">
    <font>
      <sz val="10"/>
      <name val="Arial Cyr"/>
      <family val="0"/>
    </font>
    <font>
      <sz val="12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8"/>
      <name val="MS Sans Serif"/>
      <family val="2"/>
    </font>
    <font>
      <sz val="10"/>
      <name val="Helv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Times New Roman CYR"/>
      <family val="1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u val="single"/>
      <sz val="6.05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sz val="4"/>
      <name val="MS Sans Serif"/>
      <family val="2"/>
    </font>
    <font>
      <sz val="9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i/>
      <sz val="10"/>
      <name val="Times New Roman"/>
      <family val="1"/>
    </font>
    <font>
      <sz val="10"/>
      <color indexed="22"/>
      <name val="Times New Roman"/>
      <family val="1"/>
    </font>
    <font>
      <b/>
      <sz val="9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color indexed="22"/>
      <name val="MS Sans Serif"/>
      <family val="2"/>
    </font>
    <font>
      <sz val="10"/>
      <color indexed="22"/>
      <name val="MS Sans Serif"/>
      <family val="2"/>
    </font>
    <font>
      <sz val="9"/>
      <name val="Times New Roman"/>
      <family val="1"/>
    </font>
    <font>
      <sz val="9"/>
      <color indexed="22"/>
      <name val="Times New Roman"/>
      <family val="1"/>
    </font>
    <font>
      <b/>
      <sz val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9"/>
      <color indexed="8"/>
      <name val="MS Sans Serif"/>
      <family val="2"/>
    </font>
    <font>
      <sz val="10"/>
      <color indexed="8"/>
      <name val="MS Sans Serif"/>
      <family val="2"/>
    </font>
    <font>
      <sz val="11"/>
      <color indexed="56"/>
      <name val="Calibri"/>
      <family val="2"/>
    </font>
    <font>
      <sz val="10"/>
      <color indexed="12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9"/>
      <color theme="1"/>
      <name val="MS Sans Serif"/>
      <family val="2"/>
    </font>
    <font>
      <sz val="10"/>
      <color theme="1"/>
      <name val="MS Sans Serif"/>
      <family val="2"/>
    </font>
    <font>
      <sz val="11"/>
      <color rgb="FF1F497D"/>
      <name val="Calibri"/>
      <family val="2"/>
    </font>
    <font>
      <sz val="10"/>
      <color rgb="FF0000FF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/>
      <right/>
      <top style="thin"/>
      <bottom/>
    </border>
  </borders>
  <cellStyleXfs count="3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6" fontId="0" fillId="0" borderId="0">
      <alignment horizontal="center"/>
      <protection/>
    </xf>
    <xf numFmtId="0" fontId="75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5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5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5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5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5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5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5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5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5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5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6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76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6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6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6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6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8" borderId="0" applyNumberFormat="0" applyBorder="0" applyAlignment="0" applyProtection="0"/>
    <xf numFmtId="0" fontId="8" fillId="5" borderId="0" applyNumberFormat="0" applyBorder="0" applyAlignment="0" applyProtection="0"/>
    <xf numFmtId="0" fontId="8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19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8" fillId="38" borderId="0" applyNumberFormat="0" applyBorder="0" applyAlignment="0" applyProtection="0"/>
    <xf numFmtId="0" fontId="8" fillId="37" borderId="0" applyNumberFormat="0" applyBorder="0" applyAlignment="0" applyProtection="0"/>
    <xf numFmtId="0" fontId="7" fillId="11" borderId="0" applyNumberFormat="0" applyBorder="0" applyAlignment="0" applyProtection="0"/>
    <xf numFmtId="0" fontId="7" fillId="44" borderId="0" applyNumberFormat="0" applyBorder="0" applyAlignment="0" applyProtection="0"/>
    <xf numFmtId="0" fontId="8" fillId="37" borderId="0" applyNumberFormat="0" applyBorder="0" applyAlignment="0" applyProtection="0"/>
    <xf numFmtId="0" fontId="8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13" borderId="0" applyNumberFormat="0" applyBorder="0" applyAlignment="0" applyProtection="0"/>
    <xf numFmtId="0" fontId="8" fillId="23" borderId="0" applyNumberFormat="0" applyBorder="0" applyAlignment="0" applyProtection="0"/>
    <xf numFmtId="0" fontId="9" fillId="46" borderId="0" applyNumberFormat="0" applyBorder="0" applyAlignment="0" applyProtection="0"/>
    <xf numFmtId="0" fontId="10" fillId="47" borderId="1" applyNumberFormat="0" applyAlignment="0" applyProtection="0"/>
    <xf numFmtId="0" fontId="11" fillId="42" borderId="2" applyNumberFormat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7" fillId="1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13" borderId="1" applyNumberFormat="0" applyAlignment="0" applyProtection="0"/>
    <xf numFmtId="0" fontId="18" fillId="0" borderId="6" applyNumberFormat="0" applyFill="0" applyAlignment="0" applyProtection="0"/>
    <xf numFmtId="0" fontId="18" fillId="13" borderId="0" applyNumberFormat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46" borderId="1" applyNumberFormat="0" applyAlignment="0" applyProtection="0"/>
    <xf numFmtId="0" fontId="0" fillId="46" borderId="1" applyNumberFormat="0" applyAlignment="0" applyProtection="0"/>
    <xf numFmtId="0" fontId="19" fillId="47" borderId="7" applyNumberFormat="0" applyAlignment="0" applyProtection="0"/>
    <xf numFmtId="0" fontId="20" fillId="51" borderId="1" applyNumberFormat="0" applyProtection="0">
      <alignment vertical="center"/>
    </xf>
    <xf numFmtId="0" fontId="21" fillId="51" borderId="1" applyNumberFormat="0" applyProtection="0">
      <alignment vertical="center"/>
    </xf>
    <xf numFmtId="0" fontId="20" fillId="51" borderId="1" applyNumberFormat="0" applyProtection="0">
      <alignment horizontal="left" vertical="center" indent="1"/>
    </xf>
    <xf numFmtId="0" fontId="22" fillId="51" borderId="8" applyNumberFormat="0" applyProtection="0">
      <alignment horizontal="left" vertical="top" indent="1"/>
    </xf>
    <xf numFmtId="0" fontId="20" fillId="31" borderId="1" applyNumberFormat="0" applyProtection="0">
      <alignment horizontal="left" vertical="center" indent="1"/>
    </xf>
    <xf numFmtId="0" fontId="20" fillId="5" borderId="1" applyNumberFormat="0" applyProtection="0">
      <alignment horizontal="right" vertical="center"/>
    </xf>
    <xf numFmtId="0" fontId="20" fillId="52" borderId="1" applyNumberFormat="0" applyProtection="0">
      <alignment horizontal="right" vertical="center"/>
    </xf>
    <xf numFmtId="0" fontId="20" fillId="53" borderId="9" applyNumberFormat="0" applyProtection="0">
      <alignment horizontal="right" vertical="center"/>
    </xf>
    <xf numFmtId="0" fontId="20" fillId="23" borderId="1" applyNumberFormat="0" applyProtection="0">
      <alignment horizontal="right" vertical="center"/>
    </xf>
    <xf numFmtId="0" fontId="20" fillId="33" borderId="1" applyNumberFormat="0" applyProtection="0">
      <alignment horizontal="right" vertical="center"/>
    </xf>
    <xf numFmtId="0" fontId="20" fillId="45" borderId="1" applyNumberFormat="0" applyProtection="0">
      <alignment horizontal="right" vertical="center"/>
    </xf>
    <xf numFmtId="0" fontId="20" fillId="39" borderId="1" applyNumberFormat="0" applyProtection="0">
      <alignment horizontal="right" vertical="center"/>
    </xf>
    <xf numFmtId="0" fontId="20" fillId="41" borderId="1" applyNumberFormat="0" applyProtection="0">
      <alignment horizontal="right" vertical="center"/>
    </xf>
    <xf numFmtId="0" fontId="20" fillId="19" borderId="1" applyNumberFormat="0" applyProtection="0">
      <alignment horizontal="right" vertical="center"/>
    </xf>
    <xf numFmtId="0" fontId="20" fillId="54" borderId="9" applyNumberFormat="0" applyProtection="0">
      <alignment horizontal="left" vertical="center" indent="1"/>
    </xf>
    <xf numFmtId="0" fontId="23" fillId="44" borderId="9" applyNumberFormat="0" applyProtection="0">
      <alignment horizontal="left" vertical="center" indent="1"/>
    </xf>
    <xf numFmtId="0" fontId="23" fillId="44" borderId="9" applyNumberFormat="0" applyProtection="0">
      <alignment horizontal="left" vertical="center" indent="1"/>
    </xf>
    <xf numFmtId="0" fontId="20" fillId="38" borderId="1" applyNumberFormat="0" applyProtection="0">
      <alignment horizontal="right" vertical="center"/>
    </xf>
    <xf numFmtId="0" fontId="20" fillId="11" borderId="9" applyNumberFormat="0" applyProtection="0">
      <alignment horizontal="left" vertical="center" indent="1"/>
    </xf>
    <xf numFmtId="0" fontId="20" fillId="38" borderId="9" applyNumberFormat="0" applyProtection="0">
      <alignment horizontal="left" vertical="center" indent="1"/>
    </xf>
    <xf numFmtId="0" fontId="20" fillId="36" borderId="1" applyNumberFormat="0" applyProtection="0">
      <alignment horizontal="left" vertical="center" indent="1"/>
    </xf>
    <xf numFmtId="0" fontId="20" fillId="44" borderId="8" applyNumberFormat="0" applyProtection="0">
      <alignment horizontal="left" vertical="top" indent="1"/>
    </xf>
    <xf numFmtId="0" fontId="20" fillId="44" borderId="8" applyNumberFormat="0" applyProtection="0">
      <alignment horizontal="left" vertical="top" indent="1"/>
    </xf>
    <xf numFmtId="0" fontId="20" fillId="55" borderId="1" applyNumberFormat="0" applyProtection="0">
      <alignment horizontal="left" vertical="center" indent="1"/>
    </xf>
    <xf numFmtId="0" fontId="20" fillId="38" borderId="8" applyNumberFormat="0" applyProtection="0">
      <alignment horizontal="left" vertical="top" indent="1"/>
    </xf>
    <xf numFmtId="0" fontId="20" fillId="38" borderId="8" applyNumberFormat="0" applyProtection="0">
      <alignment horizontal="left" vertical="top" indent="1"/>
    </xf>
    <xf numFmtId="0" fontId="20" fillId="15" borderId="1" applyNumberFormat="0" applyProtection="0">
      <alignment horizontal="left" vertical="center" indent="1"/>
    </xf>
    <xf numFmtId="0" fontId="20" fillId="15" borderId="8" applyNumberFormat="0" applyProtection="0">
      <alignment horizontal="left" vertical="top" indent="1"/>
    </xf>
    <xf numFmtId="0" fontId="20" fillId="15" borderId="8" applyNumberFormat="0" applyProtection="0">
      <alignment horizontal="left" vertical="top" indent="1"/>
    </xf>
    <xf numFmtId="0" fontId="20" fillId="11" borderId="1" applyNumberFormat="0" applyProtection="0">
      <alignment horizontal="left" vertical="center" indent="1"/>
    </xf>
    <xf numFmtId="0" fontId="20" fillId="11" borderId="8" applyNumberFormat="0" applyProtection="0">
      <alignment horizontal="left" vertical="top" indent="1"/>
    </xf>
    <xf numFmtId="0" fontId="20" fillId="11" borderId="8" applyNumberFormat="0" applyProtection="0">
      <alignment horizontal="left" vertical="top" indent="1"/>
    </xf>
    <xf numFmtId="0" fontId="20" fillId="56" borderId="10" applyNumberFormat="0">
      <alignment/>
      <protection locked="0"/>
    </xf>
    <xf numFmtId="0" fontId="20" fillId="56" borderId="10" applyNumberFormat="0">
      <alignment/>
      <protection locked="0"/>
    </xf>
    <xf numFmtId="0" fontId="24" fillId="44" borderId="0" applyBorder="0">
      <alignment/>
      <protection/>
    </xf>
    <xf numFmtId="0" fontId="25" fillId="46" borderId="8" applyNumberFormat="0" applyProtection="0">
      <alignment vertical="center"/>
    </xf>
    <xf numFmtId="0" fontId="21" fillId="46" borderId="9" applyNumberFormat="0" applyProtection="0">
      <alignment vertical="center"/>
    </xf>
    <xf numFmtId="0" fontId="25" fillId="36" borderId="8" applyNumberFormat="0" applyProtection="0">
      <alignment horizontal="left" vertical="center" indent="1"/>
    </xf>
    <xf numFmtId="0" fontId="25" fillId="46" borderId="8" applyNumberFormat="0" applyProtection="0">
      <alignment horizontal="left" vertical="top" indent="1"/>
    </xf>
    <xf numFmtId="0" fontId="20" fillId="0" borderId="1" applyNumberFormat="0" applyProtection="0">
      <alignment horizontal="right" vertical="center"/>
    </xf>
    <xf numFmtId="0" fontId="21" fillId="56" borderId="1" applyNumberFormat="0" applyProtection="0">
      <alignment horizontal="right" vertical="center"/>
    </xf>
    <xf numFmtId="0" fontId="20" fillId="31" borderId="1" applyNumberFormat="0" applyProtection="0">
      <alignment horizontal="left" vertical="center" indent="1"/>
    </xf>
    <xf numFmtId="0" fontId="25" fillId="38" borderId="8" applyNumberFormat="0" applyProtection="0">
      <alignment horizontal="left" vertical="top" indent="1"/>
    </xf>
    <xf numFmtId="0" fontId="26" fillId="47" borderId="9" applyNumberFormat="0" applyProtection="0">
      <alignment horizontal="left" vertical="center" indent="1"/>
    </xf>
    <xf numFmtId="0" fontId="20" fillId="29" borderId="9">
      <alignment/>
      <protection/>
    </xf>
    <xf numFmtId="0" fontId="27" fillId="56" borderId="1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76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76" fillId="5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76" fillId="6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76" fillId="6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6" fillId="6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6" fillId="6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77" fillId="64" borderId="12" applyNumberFormat="0" applyAlignment="0" applyProtection="0"/>
    <xf numFmtId="0" fontId="30" fillId="13" borderId="13" applyNumberFormat="0" applyAlignment="0" applyProtection="0"/>
    <xf numFmtId="0" fontId="30" fillId="13" borderId="13" applyNumberFormat="0" applyAlignment="0" applyProtection="0"/>
    <xf numFmtId="0" fontId="30" fillId="13" borderId="13" applyNumberFormat="0" applyAlignment="0" applyProtection="0"/>
    <xf numFmtId="0" fontId="30" fillId="13" borderId="13" applyNumberFormat="0" applyAlignment="0" applyProtection="0"/>
    <xf numFmtId="0" fontId="78" fillId="65" borderId="14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79" fillId="65" borderId="12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1" fillId="36" borderId="13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0" fillId="0" borderId="15" applyNumberFormat="0" applyFill="0" applyAlignment="0" applyProtection="0"/>
    <xf numFmtId="0" fontId="81" fillId="0" borderId="16" applyNumberFormat="0" applyFill="0" applyAlignment="0" applyProtection="0"/>
    <xf numFmtId="0" fontId="82" fillId="0" borderId="1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18" applyNumberFormat="0" applyFill="0" applyAlignment="0" applyProtection="0"/>
    <xf numFmtId="0" fontId="84" fillId="66" borderId="19" applyNumberFormat="0" applyAlignment="0" applyProtection="0"/>
    <xf numFmtId="0" fontId="11" fillId="43" borderId="2" applyNumberFormat="0" applyAlignment="0" applyProtection="0"/>
    <xf numFmtId="0" fontId="11" fillId="43" borderId="2" applyNumberFormat="0" applyAlignment="0" applyProtection="0"/>
    <xf numFmtId="0" fontId="11" fillId="43" borderId="2" applyNumberFormat="0" applyAlignment="0" applyProtection="0"/>
    <xf numFmtId="0" fontId="11" fillId="43" borderId="2" applyNumberFormat="0" applyAlignment="0" applyProtection="0"/>
    <xf numFmtId="0" fontId="85" fillId="0" borderId="0" applyNumberFormat="0" applyFill="0" applyBorder="0" applyAlignment="0" applyProtection="0"/>
    <xf numFmtId="0" fontId="86" fillId="67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87" fillId="68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69" borderId="20" applyNumberFormat="0" applyFont="0" applyAlignment="0" applyProtection="0"/>
    <xf numFmtId="0" fontId="0" fillId="46" borderId="21" applyNumberFormat="0" applyAlignment="0" applyProtection="0"/>
    <xf numFmtId="0" fontId="0" fillId="46" borderId="21" applyNumberFormat="0" applyAlignment="0" applyProtection="0"/>
    <xf numFmtId="0" fontId="0" fillId="46" borderId="21" applyNumberFormat="0" applyAlignment="0" applyProtection="0"/>
    <xf numFmtId="0" fontId="0" fillId="46" borderId="21" applyNumberFormat="0" applyAlignment="0" applyProtection="0"/>
    <xf numFmtId="9" fontId="0" fillId="0" borderId="0" applyFont="0" applyFill="0" applyBorder="0" applyAlignment="0" applyProtection="0"/>
    <xf numFmtId="0" fontId="89" fillId="0" borderId="22" applyNumberFormat="0" applyFill="0" applyAlignment="0" applyProtection="0"/>
    <xf numFmtId="0" fontId="5" fillId="0" borderId="0">
      <alignment/>
      <protection/>
    </xf>
    <xf numFmtId="0" fontId="90" fillId="0" borderId="0" applyNumberFormat="0" applyFill="0" applyBorder="0" applyAlignment="0" applyProtection="0"/>
    <xf numFmtId="209" fontId="0" fillId="0" borderId="0" applyFill="0" applyBorder="0" applyAlignment="0" applyProtection="0"/>
    <xf numFmtId="177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0" fontId="91" fillId="7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350">
    <xf numFmtId="0" fontId="0" fillId="0" borderId="0" xfId="0" applyAlignment="1">
      <alignment/>
    </xf>
    <xf numFmtId="0" fontId="23" fillId="0" borderId="0" xfId="349" applyFont="1" applyFill="1" applyBorder="1" applyAlignment="1">
      <alignment vertical="center" wrapText="1"/>
      <protection/>
    </xf>
    <xf numFmtId="0" fontId="3" fillId="0" borderId="0" xfId="349" applyFont="1" applyFill="1" applyBorder="1" applyAlignment="1">
      <alignment vertical="center" wrapText="1"/>
      <protection/>
    </xf>
    <xf numFmtId="169" fontId="3" fillId="0" borderId="0" xfId="347" applyNumberFormat="1" applyFont="1" applyFill="1" applyBorder="1" applyAlignment="1">
      <alignment vertical="center" wrapText="1"/>
      <protection/>
    </xf>
    <xf numFmtId="169" fontId="3" fillId="0" borderId="0" xfId="347" applyNumberFormat="1" applyFont="1" applyFill="1" applyBorder="1" applyAlignment="1">
      <alignment horizontal="center" vertical="center" wrapText="1"/>
      <protection/>
    </xf>
    <xf numFmtId="41" fontId="3" fillId="0" borderId="0" xfId="347" applyNumberFormat="1" applyFont="1" applyFill="1" applyBorder="1" applyAlignment="1">
      <alignment horizontal="right" vertical="center" wrapText="1"/>
      <protection/>
    </xf>
    <xf numFmtId="41" fontId="3" fillId="0" borderId="0" xfId="347" applyNumberFormat="1" applyFont="1" applyFill="1" applyBorder="1" applyAlignment="1">
      <alignment vertical="center" wrapText="1"/>
      <protection/>
    </xf>
    <xf numFmtId="169" fontId="4" fillId="0" borderId="0" xfId="347" applyNumberFormat="1" applyFont="1" applyFill="1" applyBorder="1" applyAlignment="1">
      <alignment vertical="center" wrapText="1"/>
      <protection/>
    </xf>
    <xf numFmtId="49" fontId="3" fillId="0" borderId="23" xfId="347" applyNumberFormat="1" applyFont="1" applyFill="1" applyBorder="1" applyAlignment="1">
      <alignment horizontal="center" vertical="center" wrapText="1"/>
      <protection/>
    </xf>
    <xf numFmtId="49" fontId="3" fillId="0" borderId="24" xfId="347" applyNumberFormat="1" applyFont="1" applyFill="1" applyBorder="1" applyAlignment="1">
      <alignment horizontal="center" vertical="center" wrapText="1"/>
      <protection/>
    </xf>
    <xf numFmtId="169" fontId="3" fillId="0" borderId="0" xfId="347" applyNumberFormat="1" applyFont="1" applyFill="1" applyBorder="1" applyAlignment="1" applyProtection="1">
      <alignment vertical="center" wrapText="1"/>
      <protection locked="0"/>
    </xf>
    <xf numFmtId="49" fontId="3" fillId="0" borderId="25" xfId="347" applyNumberFormat="1" applyFont="1" applyFill="1" applyBorder="1" applyAlignment="1">
      <alignment horizontal="center" vertical="center" wrapText="1"/>
      <protection/>
    </xf>
    <xf numFmtId="49" fontId="3" fillId="0" borderId="0" xfId="347" applyNumberFormat="1" applyFont="1" applyFill="1" applyBorder="1" applyAlignment="1">
      <alignment horizontal="center" vertical="center" wrapText="1"/>
      <protection/>
    </xf>
    <xf numFmtId="41" fontId="3" fillId="0" borderId="0" xfId="347" applyNumberFormat="1" applyFont="1" applyFill="1" applyBorder="1" applyAlignment="1" applyProtection="1">
      <alignment horizontal="right" vertical="center" wrapText="1"/>
      <protection locked="0"/>
    </xf>
    <xf numFmtId="49" fontId="3" fillId="0" borderId="26" xfId="347" applyNumberFormat="1" applyFont="1" applyFill="1" applyBorder="1" applyAlignment="1">
      <alignment horizontal="center" vertical="center" wrapText="1"/>
      <protection/>
    </xf>
    <xf numFmtId="49" fontId="3" fillId="0" borderId="27" xfId="347" applyNumberFormat="1" applyFont="1" applyFill="1" applyBorder="1" applyAlignment="1">
      <alignment horizontal="center" vertical="center" wrapText="1"/>
      <protection/>
    </xf>
    <xf numFmtId="49" fontId="3" fillId="0" borderId="28" xfId="347" applyNumberFormat="1" applyFont="1" applyFill="1" applyBorder="1" applyAlignment="1">
      <alignment horizontal="center" vertical="center" wrapText="1"/>
      <protection/>
    </xf>
    <xf numFmtId="169" fontId="4" fillId="0" borderId="0" xfId="347" applyNumberFormat="1" applyFont="1" applyFill="1" applyBorder="1" applyAlignment="1">
      <alignment horizontal="center" vertical="center" wrapText="1"/>
      <protection/>
    </xf>
    <xf numFmtId="49" fontId="3" fillId="0" borderId="29" xfId="347" applyNumberFormat="1" applyFont="1" applyFill="1" applyBorder="1" applyAlignment="1">
      <alignment horizontal="center" vertical="center" wrapText="1"/>
      <protection/>
    </xf>
    <xf numFmtId="49" fontId="41" fillId="0" borderId="30" xfId="347" applyNumberFormat="1" applyFont="1" applyFill="1" applyBorder="1" applyAlignment="1">
      <alignment horizontal="center" vertical="center" wrapText="1"/>
      <protection/>
    </xf>
    <xf numFmtId="49" fontId="3" fillId="0" borderId="30" xfId="347" applyNumberFormat="1" applyFont="1" applyFill="1" applyBorder="1" applyAlignment="1">
      <alignment horizontal="center" vertical="center" wrapText="1"/>
      <protection/>
    </xf>
    <xf numFmtId="170" fontId="3" fillId="0" borderId="30" xfId="347" applyNumberFormat="1" applyFont="1" applyFill="1" applyBorder="1" applyAlignment="1">
      <alignment horizontal="center" vertical="center" wrapText="1"/>
      <protection/>
    </xf>
    <xf numFmtId="170" fontId="3" fillId="0" borderId="31" xfId="347" applyNumberFormat="1" applyFont="1" applyFill="1" applyBorder="1" applyAlignment="1">
      <alignment horizontal="center" vertical="center" wrapText="1"/>
      <protection/>
    </xf>
    <xf numFmtId="49" fontId="3" fillId="0" borderId="30" xfId="347" applyNumberFormat="1" applyFont="1" applyFill="1" applyBorder="1" applyAlignment="1">
      <alignment horizontal="left" vertical="center" wrapText="1"/>
      <protection/>
    </xf>
    <xf numFmtId="49" fontId="3" fillId="0" borderId="30" xfId="347" applyNumberFormat="1" applyFont="1" applyFill="1" applyBorder="1" applyAlignment="1">
      <alignment horizontal="left" vertical="center" wrapText="1" indent="2"/>
      <protection/>
    </xf>
    <xf numFmtId="49" fontId="3" fillId="0" borderId="30" xfId="347" applyNumberFormat="1" applyFont="1" applyFill="1" applyBorder="1" applyAlignment="1">
      <alignment horizontal="left" vertical="center" wrapText="1" indent="4"/>
      <protection/>
    </xf>
    <xf numFmtId="49" fontId="3" fillId="0" borderId="32" xfId="347" applyNumberFormat="1" applyFont="1" applyFill="1" applyBorder="1" applyAlignment="1">
      <alignment horizontal="center" vertical="center" wrapText="1"/>
      <protection/>
    </xf>
    <xf numFmtId="49" fontId="41" fillId="0" borderId="33" xfId="347" applyNumberFormat="1" applyFont="1" applyFill="1" applyBorder="1" applyAlignment="1">
      <alignment horizontal="left" vertical="center" wrapText="1"/>
      <protection/>
    </xf>
    <xf numFmtId="49" fontId="3" fillId="0" borderId="33" xfId="347" applyNumberFormat="1" applyFont="1" applyFill="1" applyBorder="1" applyAlignment="1">
      <alignment horizontal="center" vertical="center" wrapText="1"/>
      <protection/>
    </xf>
    <xf numFmtId="169" fontId="41" fillId="0" borderId="0" xfId="347" applyNumberFormat="1" applyFont="1" applyFill="1" applyBorder="1" applyAlignment="1">
      <alignment vertical="center" wrapText="1"/>
      <protection/>
    </xf>
    <xf numFmtId="49" fontId="41" fillId="0" borderId="30" xfId="347" applyNumberFormat="1" applyFont="1" applyFill="1" applyBorder="1" applyAlignment="1">
      <alignment horizontal="left" vertical="center" wrapText="1"/>
      <protection/>
    </xf>
    <xf numFmtId="170" fontId="3" fillId="0" borderId="34" xfId="347" applyNumberFormat="1" applyFont="1" applyFill="1" applyBorder="1" applyAlignment="1">
      <alignment horizontal="center" vertical="center" wrapText="1"/>
      <protection/>
    </xf>
    <xf numFmtId="10" fontId="4" fillId="0" borderId="0" xfId="347" applyNumberFormat="1" applyFont="1" applyFill="1" applyBorder="1" applyAlignment="1">
      <alignment vertical="center" wrapText="1"/>
      <protection/>
    </xf>
    <xf numFmtId="170" fontId="3" fillId="0" borderId="35" xfId="347" applyNumberFormat="1" applyFont="1" applyFill="1" applyBorder="1" applyAlignment="1">
      <alignment horizontal="center" vertical="center" wrapText="1"/>
      <protection/>
    </xf>
    <xf numFmtId="169" fontId="41" fillId="0" borderId="0" xfId="347" applyNumberFormat="1" applyFont="1" applyFill="1" applyBorder="1" applyAlignment="1">
      <alignment horizontal="center" vertical="center" wrapText="1"/>
      <protection/>
    </xf>
    <xf numFmtId="169" fontId="3" fillId="0" borderId="0" xfId="347" applyNumberFormat="1" applyFont="1" applyFill="1" applyBorder="1" applyAlignment="1">
      <alignment wrapText="1"/>
      <protection/>
    </xf>
    <xf numFmtId="169" fontId="3" fillId="0" borderId="0" xfId="347" applyNumberFormat="1" applyFont="1" applyFill="1" applyBorder="1" applyAlignment="1">
      <alignment horizontal="center" wrapText="1"/>
      <protection/>
    </xf>
    <xf numFmtId="169" fontId="4" fillId="0" borderId="0" xfId="347" applyNumberFormat="1" applyFont="1" applyFill="1" applyBorder="1" applyAlignment="1">
      <alignment wrapText="1"/>
      <protection/>
    </xf>
    <xf numFmtId="169" fontId="3" fillId="0" borderId="36" xfId="347" applyNumberFormat="1" applyFont="1" applyFill="1" applyBorder="1" applyAlignment="1">
      <alignment horizontal="right" vertical="center" wrapText="1"/>
      <protection/>
    </xf>
    <xf numFmtId="169" fontId="38" fillId="0" borderId="0" xfId="347" applyNumberFormat="1" applyFont="1" applyFill="1" applyBorder="1" applyAlignment="1">
      <alignment vertical="center" wrapText="1"/>
      <protection/>
    </xf>
    <xf numFmtId="169" fontId="3" fillId="0" borderId="0" xfId="347" applyNumberFormat="1" applyFont="1" applyFill="1" applyBorder="1" applyAlignment="1">
      <alignment horizontal="left" vertical="center" wrapText="1"/>
      <protection/>
    </xf>
    <xf numFmtId="170" fontId="23" fillId="0" borderId="0" xfId="349" applyNumberFormat="1" applyFont="1" applyFill="1" applyBorder="1" applyAlignment="1">
      <alignment vertical="center" wrapText="1"/>
      <protection/>
    </xf>
    <xf numFmtId="170" fontId="3" fillId="0" borderId="37" xfId="347" applyNumberFormat="1" applyFont="1" applyFill="1" applyBorder="1" applyAlignment="1">
      <alignment horizontal="center" vertical="center" wrapText="1"/>
      <protection/>
    </xf>
    <xf numFmtId="169" fontId="40" fillId="0" borderId="0" xfId="347" applyNumberFormat="1" applyFont="1" applyFill="1" applyAlignment="1">
      <alignment horizontal="center" vertical="center" wrapText="1"/>
      <protection/>
    </xf>
    <xf numFmtId="169" fontId="2" fillId="0" borderId="0" xfId="347" applyNumberFormat="1" applyFont="1" applyFill="1" applyAlignment="1">
      <alignment vertical="center" wrapText="1"/>
      <protection/>
    </xf>
    <xf numFmtId="169" fontId="3" fillId="0" borderId="0" xfId="347" applyNumberFormat="1" applyFont="1" applyFill="1" applyAlignment="1">
      <alignment vertical="center" wrapText="1"/>
      <protection/>
    </xf>
    <xf numFmtId="169" fontId="41" fillId="0" borderId="0" xfId="347" applyNumberFormat="1" applyFont="1" applyFill="1" applyAlignment="1">
      <alignment horizontal="left" vertical="center" wrapText="1"/>
      <protection/>
    </xf>
    <xf numFmtId="49" fontId="3" fillId="0" borderId="0" xfId="347" applyNumberFormat="1" applyFont="1" applyFill="1" applyAlignment="1">
      <alignment horizontal="right" vertical="center" wrapText="1"/>
      <protection/>
    </xf>
    <xf numFmtId="169" fontId="3" fillId="0" borderId="0" xfId="347" applyNumberFormat="1" applyFont="1" applyFill="1" applyAlignment="1">
      <alignment horizontal="center" vertical="center" wrapText="1"/>
      <protection/>
    </xf>
    <xf numFmtId="169" fontId="39" fillId="0" borderId="0" xfId="347" applyNumberFormat="1" applyFont="1" applyFill="1" applyAlignment="1">
      <alignment vertical="center" wrapText="1"/>
      <protection/>
    </xf>
    <xf numFmtId="169" fontId="3" fillId="0" borderId="0" xfId="347" applyNumberFormat="1" applyFont="1" applyFill="1" applyAlignment="1">
      <alignment horizontal="left" vertical="center" wrapText="1"/>
      <protection/>
    </xf>
    <xf numFmtId="49" fontId="3" fillId="0" borderId="0" xfId="347" applyNumberFormat="1" applyFont="1" applyFill="1" applyAlignment="1">
      <alignment vertical="center" wrapText="1"/>
      <protection/>
    </xf>
    <xf numFmtId="169" fontId="3" fillId="0" borderId="0" xfId="347" applyNumberFormat="1" applyFont="1" applyFill="1" applyAlignment="1">
      <alignment horizontal="right" vertical="center" wrapText="1"/>
      <protection/>
    </xf>
    <xf numFmtId="41" fontId="3" fillId="0" borderId="38" xfId="347" applyNumberFormat="1" applyFont="1" applyFill="1" applyBorder="1" applyAlignment="1">
      <alignment horizontal="center" vertical="center" wrapText="1"/>
      <protection/>
    </xf>
    <xf numFmtId="169" fontId="39" fillId="0" borderId="0" xfId="347" applyNumberFormat="1" applyFont="1" applyFill="1" applyAlignment="1">
      <alignment horizontal="center" vertical="center" wrapText="1"/>
      <protection/>
    </xf>
    <xf numFmtId="41" fontId="3" fillId="0" borderId="39" xfId="347" applyNumberFormat="1" applyFont="1" applyFill="1" applyBorder="1" applyAlignment="1">
      <alignment horizontal="center" vertical="center" wrapText="1"/>
      <protection/>
    </xf>
    <xf numFmtId="170" fontId="3" fillId="0" borderId="40" xfId="347" applyNumberFormat="1" applyFont="1" applyFill="1" applyBorder="1" applyAlignment="1">
      <alignment horizontal="center" vertical="center" wrapText="1"/>
      <protection/>
    </xf>
    <xf numFmtId="219" fontId="39" fillId="0" borderId="0" xfId="347" applyNumberFormat="1" applyFont="1" applyFill="1" applyAlignment="1">
      <alignment vertical="center" wrapText="1"/>
      <protection/>
    </xf>
    <xf numFmtId="41" fontId="3" fillId="0" borderId="41" xfId="347" applyNumberFormat="1" applyFont="1" applyFill="1" applyBorder="1" applyAlignment="1">
      <alignment horizontal="center" vertical="center" wrapText="1"/>
      <protection/>
    </xf>
    <xf numFmtId="220" fontId="39" fillId="0" borderId="0" xfId="347" applyNumberFormat="1" applyFont="1" applyFill="1" applyAlignment="1">
      <alignment vertical="center" wrapText="1"/>
      <protection/>
    </xf>
    <xf numFmtId="41" fontId="3" fillId="0" borderId="42" xfId="347" applyNumberFormat="1" applyFont="1" applyFill="1" applyBorder="1" applyAlignment="1">
      <alignment horizontal="center" vertical="center" wrapText="1"/>
      <protection/>
    </xf>
    <xf numFmtId="170" fontId="3" fillId="0" borderId="28" xfId="347" applyNumberFormat="1" applyFont="1" applyFill="1" applyBorder="1" applyAlignment="1">
      <alignment horizontal="center" vertical="center" wrapText="1"/>
      <protection/>
    </xf>
    <xf numFmtId="169" fontId="46" fillId="0" borderId="0" xfId="347" applyNumberFormat="1" applyFont="1" applyFill="1" applyAlignment="1">
      <alignment vertical="center" wrapText="1"/>
      <protection/>
    </xf>
    <xf numFmtId="170" fontId="3" fillId="0" borderId="43" xfId="347" applyNumberFormat="1" applyFont="1" applyFill="1" applyBorder="1" applyAlignment="1">
      <alignment horizontal="center" vertical="center" wrapText="1"/>
      <protection/>
    </xf>
    <xf numFmtId="211" fontId="3" fillId="0" borderId="36" xfId="347" applyNumberFormat="1" applyFont="1" applyFill="1" applyBorder="1" applyAlignment="1">
      <alignment horizontal="center" vertical="center" wrapText="1"/>
      <protection/>
    </xf>
    <xf numFmtId="211" fontId="3" fillId="0" borderId="37" xfId="347" applyNumberFormat="1" applyFont="1" applyFill="1" applyBorder="1" applyAlignment="1">
      <alignment horizontal="center" vertical="center" wrapText="1"/>
      <protection/>
    </xf>
    <xf numFmtId="169" fontId="92" fillId="0" borderId="0" xfId="347" applyNumberFormat="1" applyFont="1" applyFill="1" applyAlignment="1">
      <alignment vertical="center" wrapText="1"/>
      <protection/>
    </xf>
    <xf numFmtId="41" fontId="3" fillId="0" borderId="32" xfId="347" applyNumberFormat="1" applyFont="1" applyFill="1" applyBorder="1" applyAlignment="1">
      <alignment horizontal="center" vertical="center" wrapText="1"/>
      <protection/>
    </xf>
    <xf numFmtId="170" fontId="3" fillId="0" borderId="44" xfId="347" applyNumberFormat="1" applyFont="1" applyFill="1" applyBorder="1" applyAlignment="1">
      <alignment horizontal="center" vertical="center" wrapText="1"/>
      <protection/>
    </xf>
    <xf numFmtId="41" fontId="3" fillId="0" borderId="30" xfId="347" applyNumberFormat="1" applyFont="1" applyFill="1" applyBorder="1" applyAlignment="1">
      <alignment horizontal="center" vertical="center" wrapText="1"/>
      <protection/>
    </xf>
    <xf numFmtId="0" fontId="3" fillId="0" borderId="0" xfId="347" applyFont="1" applyFill="1" applyAlignment="1">
      <alignment wrapText="1"/>
      <protection/>
    </xf>
    <xf numFmtId="0" fontId="2" fillId="0" borderId="0" xfId="347" applyFont="1" applyFill="1" applyAlignment="1">
      <alignment wrapText="1"/>
      <protection/>
    </xf>
    <xf numFmtId="0" fontId="3" fillId="0" borderId="0" xfId="347" applyFont="1" applyFill="1" applyAlignment="1">
      <alignment vertical="center" wrapText="1"/>
      <protection/>
    </xf>
    <xf numFmtId="0" fontId="3" fillId="0" borderId="36" xfId="347" applyFont="1" applyFill="1" applyBorder="1" applyAlignment="1">
      <alignment horizontal="center" vertical="center" wrapText="1"/>
      <protection/>
    </xf>
    <xf numFmtId="0" fontId="38" fillId="0" borderId="0" xfId="347" applyFont="1" applyFill="1" applyAlignment="1">
      <alignment vertical="center" wrapText="1"/>
      <protection/>
    </xf>
    <xf numFmtId="0" fontId="2" fillId="0" borderId="0" xfId="347" applyFont="1" applyFill="1" applyAlignment="1">
      <alignment vertical="center" wrapText="1"/>
      <protection/>
    </xf>
    <xf numFmtId="169" fontId="47" fillId="0" borderId="0" xfId="347" applyNumberFormat="1" applyFont="1" applyFill="1" applyAlignment="1">
      <alignment vertical="center" wrapText="1"/>
      <protection/>
    </xf>
    <xf numFmtId="49" fontId="40" fillId="0" borderId="0" xfId="347" applyNumberFormat="1" applyFont="1" applyFill="1" applyAlignment="1">
      <alignment horizontal="center" vertical="center" wrapText="1"/>
      <protection/>
    </xf>
    <xf numFmtId="169" fontId="3" fillId="0" borderId="0" xfId="347" applyNumberFormat="1" applyFont="1" applyFill="1" applyBorder="1" applyAlignment="1">
      <alignment horizontal="right" vertical="center" wrapText="1"/>
      <protection/>
    </xf>
    <xf numFmtId="169" fontId="3" fillId="0" borderId="0" xfId="347" applyNumberFormat="1" applyFont="1" applyFill="1" applyBorder="1" applyAlignment="1" applyProtection="1">
      <alignment horizontal="right" vertical="center" wrapText="1"/>
      <protection locked="0"/>
    </xf>
    <xf numFmtId="41" fontId="3" fillId="0" borderId="0" xfId="347" applyNumberFormat="1" applyFont="1" applyFill="1" applyBorder="1" applyAlignment="1">
      <alignment horizontal="center" vertical="center" wrapText="1"/>
      <protection/>
    </xf>
    <xf numFmtId="169" fontId="48" fillId="0" borderId="0" xfId="347" applyNumberFormat="1" applyFont="1" applyFill="1" applyBorder="1" applyAlignment="1">
      <alignment horizontal="center" vertical="center" wrapText="1"/>
      <protection/>
    </xf>
    <xf numFmtId="169" fontId="3" fillId="0" borderId="26" xfId="347" applyNumberFormat="1" applyFont="1" applyFill="1" applyBorder="1" applyAlignment="1">
      <alignment horizontal="center" vertical="center" wrapText="1"/>
      <protection/>
    </xf>
    <xf numFmtId="169" fontId="3" fillId="0" borderId="45" xfId="347" applyNumberFormat="1" applyFont="1" applyFill="1" applyBorder="1" applyAlignment="1">
      <alignment horizontal="center" vertical="center" wrapText="1"/>
      <protection/>
    </xf>
    <xf numFmtId="169" fontId="3" fillId="0" borderId="46" xfId="347" applyNumberFormat="1" applyFont="1" applyFill="1" applyBorder="1" applyAlignment="1">
      <alignment horizontal="center" vertical="center" wrapText="1"/>
      <protection/>
    </xf>
    <xf numFmtId="169" fontId="3" fillId="0" borderId="47" xfId="347" applyNumberFormat="1" applyFont="1" applyFill="1" applyBorder="1" applyAlignment="1">
      <alignment horizontal="center" vertical="center" wrapText="1"/>
      <protection/>
    </xf>
    <xf numFmtId="175" fontId="41" fillId="0" borderId="29" xfId="275" applyNumberFormat="1" applyFont="1" applyFill="1" applyBorder="1" applyAlignment="1" applyProtection="1">
      <alignment horizontal="left" vertical="center" wrapText="1"/>
      <protection locked="0"/>
    </xf>
    <xf numFmtId="49" fontId="3" fillId="0" borderId="48" xfId="275" applyNumberFormat="1" applyFont="1" applyFill="1" applyBorder="1" applyAlignment="1" applyProtection="1">
      <alignment horizontal="center" vertical="center" wrapText="1"/>
      <protection locked="0"/>
    </xf>
    <xf numFmtId="170" fontId="3" fillId="0" borderId="48" xfId="275" applyNumberFormat="1" applyFont="1" applyFill="1" applyBorder="1" applyAlignment="1" applyProtection="1">
      <alignment horizontal="right" vertical="center" wrapText="1"/>
      <protection locked="0"/>
    </xf>
    <xf numFmtId="170" fontId="3" fillId="0" borderId="49" xfId="275" applyNumberFormat="1" applyFont="1" applyFill="1" applyBorder="1" applyAlignment="1" applyProtection="1">
      <alignment horizontal="right" vertical="center" wrapText="1"/>
      <protection locked="0"/>
    </xf>
    <xf numFmtId="170" fontId="3" fillId="0" borderId="50" xfId="275" applyNumberFormat="1" applyFont="1" applyFill="1" applyBorder="1" applyAlignment="1" applyProtection="1">
      <alignment horizontal="right" vertical="center" wrapText="1"/>
      <protection locked="0"/>
    </xf>
    <xf numFmtId="170" fontId="3" fillId="0" borderId="51" xfId="275" applyNumberFormat="1" applyFont="1" applyFill="1" applyBorder="1" applyAlignment="1" applyProtection="1">
      <alignment horizontal="right" vertical="center" wrapText="1"/>
      <protection locked="0"/>
    </xf>
    <xf numFmtId="169" fontId="49" fillId="0" borderId="0" xfId="347" applyNumberFormat="1" applyFont="1" applyFill="1" applyAlignment="1">
      <alignment vertical="center" wrapText="1"/>
      <protection/>
    </xf>
    <xf numFmtId="169" fontId="93" fillId="0" borderId="0" xfId="347" applyNumberFormat="1" applyFont="1" applyFill="1" applyAlignment="1">
      <alignment vertical="center"/>
      <protection/>
    </xf>
    <xf numFmtId="169" fontId="50" fillId="0" borderId="0" xfId="347" applyNumberFormat="1" applyFont="1" applyFill="1" applyAlignment="1">
      <alignment vertical="center"/>
      <protection/>
    </xf>
    <xf numFmtId="175" fontId="3" fillId="0" borderId="29" xfId="275" applyNumberFormat="1" applyFont="1" applyFill="1" applyBorder="1" applyAlignment="1" applyProtection="1">
      <alignment horizontal="left" vertical="center" wrapText="1"/>
      <protection locked="0"/>
    </xf>
    <xf numFmtId="170" fontId="3" fillId="0" borderId="48" xfId="275" applyNumberFormat="1" applyFont="1" applyFill="1" applyBorder="1" applyAlignment="1" applyProtection="1">
      <alignment horizontal="center" vertical="center" wrapText="1"/>
      <protection locked="0"/>
    </xf>
    <xf numFmtId="170" fontId="3" fillId="0" borderId="51" xfId="275" applyNumberFormat="1" applyFont="1" applyFill="1" applyBorder="1" applyAlignment="1" applyProtection="1">
      <alignment horizontal="center" vertical="center" wrapText="1"/>
      <protection locked="0"/>
    </xf>
    <xf numFmtId="175" fontId="3" fillId="0" borderId="29" xfId="275" applyNumberFormat="1" applyFont="1" applyFill="1" applyBorder="1" applyAlignment="1" applyProtection="1">
      <alignment horizontal="left" vertical="center" wrapText="1" indent="2"/>
      <protection locked="0"/>
    </xf>
    <xf numFmtId="170" fontId="3" fillId="0" borderId="46" xfId="275" applyNumberFormat="1" applyFont="1" applyFill="1" applyBorder="1" applyAlignment="1" applyProtection="1">
      <alignment horizontal="right" vertical="center" wrapText="1"/>
      <protection locked="0"/>
    </xf>
    <xf numFmtId="169" fontId="49" fillId="0" borderId="0" xfId="347" applyNumberFormat="1" applyFont="1" applyFill="1" applyAlignment="1">
      <alignment horizontal="left" vertical="center" wrapText="1" indent="1"/>
      <protection/>
    </xf>
    <xf numFmtId="170" fontId="3" fillId="0" borderId="52" xfId="275" applyNumberFormat="1" applyFont="1" applyFill="1" applyBorder="1" applyAlignment="1" applyProtection="1">
      <alignment horizontal="right" vertical="center" wrapText="1"/>
      <protection locked="0"/>
    </xf>
    <xf numFmtId="170" fontId="3" fillId="0" borderId="50" xfId="275" applyNumberFormat="1" applyFont="1" applyFill="1" applyBorder="1" applyAlignment="1">
      <alignment horizontal="right" vertical="center" wrapText="1"/>
    </xf>
    <xf numFmtId="170" fontId="3" fillId="0" borderId="53" xfId="275" applyNumberFormat="1" applyFont="1" applyFill="1" applyBorder="1" applyAlignment="1">
      <alignment horizontal="right" vertical="center" wrapText="1"/>
    </xf>
    <xf numFmtId="170" fontId="3" fillId="0" borderId="53" xfId="275" applyNumberFormat="1" applyFont="1" applyFill="1" applyBorder="1" applyAlignment="1" applyProtection="1">
      <alignment horizontal="right" vertical="center" wrapText="1"/>
      <protection locked="0"/>
    </xf>
    <xf numFmtId="175" fontId="3" fillId="0" borderId="54" xfId="275" applyNumberFormat="1" applyFont="1" applyFill="1" applyBorder="1" applyAlignment="1" applyProtection="1">
      <alignment horizontal="left" vertical="center" wrapText="1" indent="2"/>
      <protection locked="0"/>
    </xf>
    <xf numFmtId="49" fontId="3" fillId="0" borderId="55" xfId="275" applyNumberFormat="1" applyFont="1" applyFill="1" applyBorder="1" applyAlignment="1" applyProtection="1">
      <alignment horizontal="center" vertical="center" wrapText="1"/>
      <protection locked="0"/>
    </xf>
    <xf numFmtId="170" fontId="3" fillId="0" borderId="55" xfId="275" applyNumberFormat="1" applyFont="1" applyFill="1" applyBorder="1" applyAlignment="1" applyProtection="1">
      <alignment horizontal="right" vertical="center" wrapText="1"/>
      <protection locked="0"/>
    </xf>
    <xf numFmtId="170" fontId="3" fillId="0" borderId="56" xfId="275" applyNumberFormat="1" applyFont="1" applyFill="1" applyBorder="1" applyAlignment="1" applyProtection="1">
      <alignment horizontal="right" vertical="center" wrapText="1"/>
      <protection locked="0"/>
    </xf>
    <xf numFmtId="170" fontId="3" fillId="0" borderId="57" xfId="275" applyNumberFormat="1" applyFont="1" applyFill="1" applyBorder="1" applyAlignment="1">
      <alignment horizontal="right" vertical="center" wrapText="1"/>
    </xf>
    <xf numFmtId="170" fontId="3" fillId="0" borderId="58" xfId="275" applyNumberFormat="1" applyFont="1" applyFill="1" applyBorder="1" applyAlignment="1" applyProtection="1">
      <alignment horizontal="right" vertical="center" wrapText="1"/>
      <protection locked="0"/>
    </xf>
    <xf numFmtId="175" fontId="3" fillId="0" borderId="59" xfId="275" applyNumberFormat="1" applyFont="1" applyFill="1" applyBorder="1" applyAlignment="1" applyProtection="1">
      <alignment horizontal="left" vertical="center" wrapText="1"/>
      <protection locked="0"/>
    </xf>
    <xf numFmtId="49" fontId="3" fillId="0" borderId="50" xfId="275" applyNumberFormat="1" applyFont="1" applyFill="1" applyBorder="1" applyAlignment="1" applyProtection="1">
      <alignment horizontal="center" vertical="center" wrapText="1"/>
      <protection locked="0"/>
    </xf>
    <xf numFmtId="175" fontId="41" fillId="0" borderId="60" xfId="275" applyNumberFormat="1" applyFont="1" applyFill="1" applyBorder="1" applyAlignment="1" applyProtection="1">
      <alignment horizontal="left" vertical="center" wrapText="1"/>
      <protection locked="0"/>
    </xf>
    <xf numFmtId="49" fontId="3" fillId="0" borderId="56" xfId="275" applyNumberFormat="1" applyFont="1" applyFill="1" applyBorder="1" applyAlignment="1" applyProtection="1">
      <alignment horizontal="center" vertical="center" wrapText="1"/>
      <protection locked="0"/>
    </xf>
    <xf numFmtId="170" fontId="3" fillId="0" borderId="49" xfId="275" applyNumberFormat="1" applyFont="1" applyFill="1" applyBorder="1" applyAlignment="1">
      <alignment horizontal="center" vertical="center" wrapText="1"/>
    </xf>
    <xf numFmtId="170" fontId="3" fillId="0" borderId="61" xfId="275" applyNumberFormat="1" applyFont="1" applyFill="1" applyBorder="1" applyAlignment="1" applyProtection="1">
      <alignment horizontal="center" vertical="center" wrapText="1"/>
      <protection locked="0"/>
    </xf>
    <xf numFmtId="170" fontId="3" fillId="0" borderId="50" xfId="275" applyNumberFormat="1" applyFont="1" applyFill="1" applyBorder="1" applyAlignment="1" applyProtection="1">
      <alignment horizontal="center" vertical="center" wrapText="1"/>
      <protection locked="0"/>
    </xf>
    <xf numFmtId="170" fontId="3" fillId="0" borderId="53" xfId="275" applyNumberFormat="1" applyFont="1" applyFill="1" applyBorder="1" applyAlignment="1">
      <alignment horizontal="center" vertical="center" wrapText="1"/>
    </xf>
    <xf numFmtId="175" fontId="3" fillId="0" borderId="41" xfId="275" applyNumberFormat="1" applyFont="1" applyFill="1" applyBorder="1" applyAlignment="1" applyProtection="1">
      <alignment horizontal="left" vertical="center" wrapText="1"/>
      <protection locked="0"/>
    </xf>
    <xf numFmtId="49" fontId="3" fillId="0" borderId="49" xfId="275" applyNumberFormat="1" applyFont="1" applyFill="1" applyBorder="1" applyAlignment="1" applyProtection="1">
      <alignment horizontal="center" vertical="center" wrapText="1"/>
      <protection locked="0"/>
    </xf>
    <xf numFmtId="170" fontId="3" fillId="0" borderId="49" xfId="275" applyNumberFormat="1" applyFont="1" applyFill="1" applyBorder="1" applyAlignment="1" applyProtection="1">
      <alignment horizontal="center" vertical="center" wrapText="1"/>
      <protection locked="0"/>
    </xf>
    <xf numFmtId="175" fontId="41" fillId="0" borderId="59" xfId="275" applyNumberFormat="1" applyFont="1" applyFill="1" applyBorder="1" applyAlignment="1" applyProtection="1">
      <alignment horizontal="left" vertical="center" wrapText="1"/>
      <protection locked="0"/>
    </xf>
    <xf numFmtId="170" fontId="3" fillId="0" borderId="0" xfId="275" applyNumberFormat="1" applyFont="1" applyFill="1" applyBorder="1" applyAlignment="1">
      <alignment horizontal="right" vertical="center" wrapText="1"/>
    </xf>
    <xf numFmtId="175" fontId="41" fillId="0" borderId="32" xfId="275" applyNumberFormat="1" applyFont="1" applyFill="1" applyBorder="1" applyAlignment="1" applyProtection="1">
      <alignment horizontal="left" vertical="center" wrapText="1"/>
      <protection locked="0"/>
    </xf>
    <xf numFmtId="49" fontId="3" fillId="0" borderId="62" xfId="275" applyNumberFormat="1" applyFont="1" applyFill="1" applyBorder="1" applyAlignment="1" applyProtection="1">
      <alignment horizontal="center" vertical="center" wrapText="1"/>
      <protection locked="0"/>
    </xf>
    <xf numFmtId="170" fontId="3" fillId="0" borderId="62" xfId="275" applyNumberFormat="1" applyFont="1" applyFill="1" applyBorder="1" applyAlignment="1" applyProtection="1">
      <alignment horizontal="right" vertical="center" wrapText="1"/>
      <protection locked="0"/>
    </xf>
    <xf numFmtId="170" fontId="3" fillId="0" borderId="63" xfId="275" applyNumberFormat="1" applyFont="1" applyFill="1" applyBorder="1" applyAlignment="1" applyProtection="1">
      <alignment horizontal="right" vertical="center" wrapText="1"/>
      <protection locked="0"/>
    </xf>
    <xf numFmtId="170" fontId="3" fillId="0" borderId="34" xfId="275" applyNumberFormat="1" applyFont="1" applyFill="1" applyBorder="1" applyAlignment="1" applyProtection="1">
      <alignment horizontal="right" vertical="center" wrapText="1"/>
      <protection locked="0"/>
    </xf>
    <xf numFmtId="170" fontId="3" fillId="0" borderId="37" xfId="275" applyNumberFormat="1" applyFont="1" applyFill="1" applyBorder="1" applyAlignment="1" applyProtection="1">
      <alignment horizontal="right" vertical="center" wrapText="1"/>
      <protection locked="0"/>
    </xf>
    <xf numFmtId="175" fontId="3" fillId="0" borderId="0" xfId="347" applyNumberFormat="1" applyFont="1" applyFill="1" applyAlignment="1">
      <alignment horizontal="center" vertical="center" wrapText="1"/>
      <protection/>
    </xf>
    <xf numFmtId="175" fontId="3" fillId="0" borderId="0" xfId="275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347" applyNumberFormat="1" applyFont="1" applyFill="1" applyAlignment="1">
      <alignment horizontal="center" vertical="center" wrapText="1"/>
      <protection/>
    </xf>
    <xf numFmtId="169" fontId="45" fillId="0" borderId="0" xfId="347" applyNumberFormat="1" applyFont="1" applyFill="1" applyAlignment="1">
      <alignment vertical="center" wrapText="1"/>
      <protection/>
    </xf>
    <xf numFmtId="169" fontId="48" fillId="0" borderId="0" xfId="275" applyNumberFormat="1" applyFont="1" applyFill="1" applyBorder="1" applyAlignment="1" applyProtection="1">
      <alignment horizontal="center" vertical="center" wrapText="1"/>
      <protection locked="0"/>
    </xf>
    <xf numFmtId="169" fontId="47" fillId="0" borderId="0" xfId="347" applyNumberFormat="1" applyFont="1" applyFill="1" applyAlignment="1">
      <alignment horizontal="center" vertical="center" wrapText="1"/>
      <protection/>
    </xf>
    <xf numFmtId="0" fontId="51" fillId="0" borderId="34" xfId="347" applyFont="1" applyFill="1" applyBorder="1" applyAlignment="1">
      <alignment horizontal="center" vertical="center" wrapText="1"/>
      <protection/>
    </xf>
    <xf numFmtId="0" fontId="51" fillId="0" borderId="33" xfId="347" applyFont="1" applyFill="1" applyBorder="1" applyAlignment="1">
      <alignment horizontal="center" vertical="center" wrapText="1"/>
      <protection/>
    </xf>
    <xf numFmtId="0" fontId="48" fillId="0" borderId="0" xfId="347" applyFont="1" applyFill="1" applyBorder="1" applyAlignment="1">
      <alignment horizontal="center" vertical="center" wrapText="1"/>
      <protection/>
    </xf>
    <xf numFmtId="169" fontId="51" fillId="0" borderId="64" xfId="347" applyNumberFormat="1" applyFont="1" applyFill="1" applyBorder="1" applyAlignment="1">
      <alignment horizontal="center" vertical="center" wrapText="1"/>
      <protection/>
    </xf>
    <xf numFmtId="49" fontId="52" fillId="0" borderId="64" xfId="347" applyNumberFormat="1" applyFont="1" applyFill="1" applyBorder="1" applyAlignment="1">
      <alignment horizontal="center" vertical="center" wrapText="1"/>
      <protection/>
    </xf>
    <xf numFmtId="169" fontId="51" fillId="0" borderId="64" xfId="275" applyNumberFormat="1" applyFont="1" applyFill="1" applyBorder="1" applyAlignment="1" applyProtection="1">
      <alignment horizontal="center" vertical="center" wrapText="1"/>
      <protection locked="0"/>
    </xf>
    <xf numFmtId="175" fontId="53" fillId="0" borderId="65" xfId="275" applyNumberFormat="1" applyFont="1" applyFill="1" applyBorder="1" applyAlignment="1" applyProtection="1">
      <alignment horizontal="left" vertical="center" wrapText="1"/>
      <protection locked="0"/>
    </xf>
    <xf numFmtId="49" fontId="51" fillId="0" borderId="66" xfId="275" applyNumberFormat="1" applyFont="1" applyFill="1" applyBorder="1" applyAlignment="1" applyProtection="1">
      <alignment horizontal="center" vertical="center" wrapText="1"/>
      <protection locked="0"/>
    </xf>
    <xf numFmtId="169" fontId="48" fillId="0" borderId="0" xfId="275" applyNumberFormat="1" applyFont="1" applyFill="1" applyBorder="1" applyAlignment="1" applyProtection="1">
      <alignment horizontal="left" vertical="center" wrapText="1"/>
      <protection locked="0"/>
    </xf>
    <xf numFmtId="175" fontId="51" fillId="0" borderId="29" xfId="275" applyNumberFormat="1" applyFont="1" applyFill="1" applyBorder="1" applyAlignment="1" applyProtection="1">
      <alignment horizontal="left" vertical="center" wrapText="1" indent="2"/>
      <protection locked="0"/>
    </xf>
    <xf numFmtId="49" fontId="51" fillId="0" borderId="48" xfId="275" applyNumberFormat="1" applyFont="1" applyFill="1" applyBorder="1" applyAlignment="1" applyProtection="1">
      <alignment horizontal="center" vertical="center" wrapText="1"/>
      <protection locked="0"/>
    </xf>
    <xf numFmtId="175" fontId="51" fillId="0" borderId="29" xfId="275" applyNumberFormat="1" applyFont="1" applyFill="1" applyBorder="1" applyAlignment="1" applyProtection="1">
      <alignment horizontal="left" vertical="center" wrapText="1" indent="4"/>
      <protection locked="0"/>
    </xf>
    <xf numFmtId="175" fontId="51" fillId="0" borderId="67" xfId="275" applyNumberFormat="1" applyFont="1" applyFill="1" applyBorder="1" applyAlignment="1" applyProtection="1">
      <alignment horizontal="left" vertical="center" wrapText="1"/>
      <protection locked="0"/>
    </xf>
    <xf numFmtId="49" fontId="51" fillId="0" borderId="34" xfId="275" applyNumberFormat="1" applyFont="1" applyFill="1" applyBorder="1" applyAlignment="1" applyProtection="1">
      <alignment horizontal="center" vertical="center" wrapText="1"/>
      <protection locked="0"/>
    </xf>
    <xf numFmtId="175" fontId="51" fillId="0" borderId="29" xfId="275" applyNumberFormat="1" applyFont="1" applyFill="1" applyBorder="1" applyAlignment="1" applyProtection="1">
      <alignment horizontal="left" vertical="center" wrapText="1"/>
      <protection locked="0"/>
    </xf>
    <xf numFmtId="175" fontId="53" fillId="0" borderId="29" xfId="275" applyNumberFormat="1" applyFont="1" applyFill="1" applyBorder="1" applyAlignment="1" applyProtection="1">
      <alignment horizontal="left" vertical="center" wrapText="1"/>
      <protection locked="0"/>
    </xf>
    <xf numFmtId="170" fontId="51" fillId="0" borderId="50" xfId="275" applyNumberFormat="1" applyFont="1" applyFill="1" applyBorder="1" applyAlignment="1" applyProtection="1">
      <alignment horizontal="right" vertical="center" wrapText="1"/>
      <protection locked="0"/>
    </xf>
    <xf numFmtId="170" fontId="51" fillId="0" borderId="51" xfId="275" applyNumberFormat="1" applyFont="1" applyFill="1" applyBorder="1" applyAlignment="1" applyProtection="1">
      <alignment horizontal="right" vertical="center" wrapText="1"/>
      <protection locked="0"/>
    </xf>
    <xf numFmtId="175" fontId="51" fillId="0" borderId="32" xfId="275" applyNumberFormat="1" applyFont="1" applyFill="1" applyBorder="1" applyAlignment="1" applyProtection="1">
      <alignment horizontal="left" vertical="center" wrapText="1"/>
      <protection locked="0"/>
    </xf>
    <xf numFmtId="49" fontId="51" fillId="0" borderId="62" xfId="275" applyNumberFormat="1" applyFont="1" applyFill="1" applyBorder="1" applyAlignment="1" applyProtection="1">
      <alignment horizontal="center" vertical="center" wrapText="1"/>
      <protection locked="0"/>
    </xf>
    <xf numFmtId="170" fontId="51" fillId="0" borderId="66" xfId="275" applyNumberFormat="1" applyFont="1" applyFill="1" applyBorder="1" applyAlignment="1" applyProtection="1">
      <alignment horizontal="right" vertical="center" wrapText="1"/>
      <protection locked="0"/>
    </xf>
    <xf numFmtId="170" fontId="51" fillId="0" borderId="68" xfId="275" applyNumberFormat="1" applyFont="1" applyFill="1" applyBorder="1" applyAlignment="1" applyProtection="1">
      <alignment horizontal="right" vertical="center" wrapText="1"/>
      <protection locked="0"/>
    </xf>
    <xf numFmtId="170" fontId="51" fillId="0" borderId="34" xfId="275" applyNumberFormat="1" applyFont="1" applyFill="1" applyBorder="1" applyAlignment="1" applyProtection="1">
      <alignment horizontal="right" vertical="center" wrapText="1"/>
      <protection locked="0"/>
    </xf>
    <xf numFmtId="170" fontId="51" fillId="0" borderId="37" xfId="275" applyNumberFormat="1" applyFont="1" applyFill="1" applyBorder="1" applyAlignment="1" applyProtection="1">
      <alignment horizontal="right" vertical="center" wrapText="1"/>
      <protection locked="0"/>
    </xf>
    <xf numFmtId="175" fontId="48" fillId="0" borderId="0" xfId="275" applyNumberFormat="1" applyFont="1" applyFill="1" applyBorder="1" applyAlignment="1" applyProtection="1">
      <alignment horizontal="center" vertical="center" wrapText="1"/>
      <protection locked="0"/>
    </xf>
    <xf numFmtId="175" fontId="51" fillId="0" borderId="0" xfId="275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275" applyNumberFormat="1" applyFont="1" applyFill="1" applyBorder="1" applyAlignment="1" applyProtection="1">
      <alignment horizontal="center" vertical="center" wrapText="1"/>
      <protection locked="0"/>
    </xf>
    <xf numFmtId="175" fontId="51" fillId="0" borderId="0" xfId="275" applyNumberFormat="1" applyFont="1" applyFill="1" applyBorder="1" applyAlignment="1" applyProtection="1">
      <alignment horizontal="center" vertical="center" wrapText="1"/>
      <protection locked="0"/>
    </xf>
    <xf numFmtId="169" fontId="51" fillId="0" borderId="0" xfId="347" applyNumberFormat="1" applyFont="1" applyFill="1" applyBorder="1" applyAlignment="1">
      <alignment horizontal="left" vertical="center" wrapText="1"/>
      <protection/>
    </xf>
    <xf numFmtId="49" fontId="51" fillId="0" borderId="0" xfId="347" applyNumberFormat="1" applyFont="1" applyFill="1" applyBorder="1" applyAlignment="1">
      <alignment horizontal="center" vertical="center" wrapText="1"/>
      <protection/>
    </xf>
    <xf numFmtId="175" fontId="51" fillId="0" borderId="0" xfId="347" applyNumberFormat="1" applyFont="1" applyFill="1" applyAlignment="1">
      <alignment horizontal="center" vertical="center" wrapText="1"/>
      <protection/>
    </xf>
    <xf numFmtId="175" fontId="53" fillId="0" borderId="0" xfId="275" applyNumberFormat="1" applyFont="1" applyFill="1" applyBorder="1" applyAlignment="1" applyProtection="1">
      <alignment horizontal="center" vertical="center" wrapText="1"/>
      <protection locked="0"/>
    </xf>
    <xf numFmtId="175" fontId="51" fillId="0" borderId="26" xfId="275" applyNumberFormat="1" applyFont="1" applyFill="1" applyBorder="1" applyAlignment="1" applyProtection="1">
      <alignment horizontal="center" vertical="center" wrapText="1"/>
      <protection locked="0"/>
    </xf>
    <xf numFmtId="175" fontId="51" fillId="0" borderId="45" xfId="275" applyNumberFormat="1" applyFont="1" applyFill="1" applyBorder="1" applyAlignment="1" applyProtection="1">
      <alignment horizontal="center" vertical="center" wrapText="1"/>
      <protection locked="0"/>
    </xf>
    <xf numFmtId="175" fontId="51" fillId="0" borderId="47" xfId="275" applyNumberFormat="1" applyFont="1" applyFill="1" applyBorder="1" applyAlignment="1" applyProtection="1">
      <alignment horizontal="center" vertical="center" wrapText="1"/>
      <protection locked="0"/>
    </xf>
    <xf numFmtId="175" fontId="51" fillId="0" borderId="0" xfId="347" applyNumberFormat="1" applyFont="1" applyFill="1" applyBorder="1" applyAlignment="1">
      <alignment horizontal="center" vertical="center" wrapText="1"/>
      <protection/>
    </xf>
    <xf numFmtId="175" fontId="51" fillId="0" borderId="29" xfId="275" applyNumberFormat="1" applyFont="1" applyFill="1" applyBorder="1" applyAlignment="1" applyProtection="1">
      <alignment horizontal="center" vertical="center" wrapText="1"/>
      <protection locked="0"/>
    </xf>
    <xf numFmtId="175" fontId="51" fillId="0" borderId="48" xfId="275" applyNumberFormat="1" applyFont="1" applyFill="1" applyBorder="1" applyAlignment="1" applyProtection="1">
      <alignment horizontal="center" vertical="center" wrapText="1"/>
      <protection locked="0"/>
    </xf>
    <xf numFmtId="175" fontId="51" fillId="0" borderId="61" xfId="275" applyNumberFormat="1" applyFont="1" applyFill="1" applyBorder="1" applyAlignment="1" applyProtection="1">
      <alignment horizontal="center" vertical="center" wrapText="1"/>
      <protection locked="0"/>
    </xf>
    <xf numFmtId="175" fontId="53" fillId="0" borderId="67" xfId="275" applyNumberFormat="1" applyFont="1" applyFill="1" applyBorder="1" applyAlignment="1" applyProtection="1">
      <alignment horizontal="left" vertical="center" wrapText="1"/>
      <protection locked="0"/>
    </xf>
    <xf numFmtId="175" fontId="51" fillId="0" borderId="34" xfId="275" applyNumberFormat="1" applyFont="1" applyFill="1" applyBorder="1" applyAlignment="1" applyProtection="1">
      <alignment horizontal="center" vertical="center" wrapText="1"/>
      <protection locked="0"/>
    </xf>
    <xf numFmtId="175" fontId="51" fillId="0" borderId="34" xfId="275" applyNumberFormat="1" applyFont="1" applyFill="1" applyBorder="1" applyAlignment="1" applyProtection="1">
      <alignment horizontal="right" vertical="center" wrapText="1"/>
      <protection locked="0"/>
    </xf>
    <xf numFmtId="175" fontId="51" fillId="0" borderId="37" xfId="275" applyNumberFormat="1" applyFont="1" applyFill="1" applyBorder="1" applyAlignment="1" applyProtection="1">
      <alignment horizontal="right" vertical="center" wrapText="1"/>
      <protection locked="0"/>
    </xf>
    <xf numFmtId="169" fontId="3" fillId="0" borderId="0" xfId="275" applyNumberFormat="1" applyFont="1" applyFill="1" applyBorder="1" applyAlignment="1" applyProtection="1">
      <alignment horizontal="center" vertical="center" wrapText="1"/>
      <protection locked="0"/>
    </xf>
    <xf numFmtId="169" fontId="48" fillId="0" borderId="0" xfId="347" applyNumberFormat="1" applyFont="1" applyFill="1" applyAlignment="1">
      <alignment horizontal="center" vertical="center" wrapText="1"/>
      <protection/>
    </xf>
    <xf numFmtId="169" fontId="3" fillId="0" borderId="0" xfId="348" applyNumberFormat="1" applyFont="1" applyFill="1" applyBorder="1" applyAlignment="1">
      <alignment horizontal="center" vertical="center" wrapText="1"/>
      <protection/>
    </xf>
    <xf numFmtId="3" fontId="2" fillId="0" borderId="0" xfId="348" applyNumberFormat="1" applyFont="1" applyFill="1" applyAlignment="1">
      <alignment vertical="center" wrapText="1"/>
      <protection/>
    </xf>
    <xf numFmtId="169" fontId="2" fillId="0" borderId="0" xfId="348" applyNumberFormat="1" applyFont="1" applyFill="1" applyAlignment="1">
      <alignment vertical="center" wrapText="1"/>
      <protection/>
    </xf>
    <xf numFmtId="169" fontId="40" fillId="0" borderId="0" xfId="348" applyNumberFormat="1" applyFont="1" applyFill="1" applyAlignment="1">
      <alignment horizontal="left" vertical="center" wrapText="1"/>
      <protection/>
    </xf>
    <xf numFmtId="49" fontId="1" fillId="0" borderId="0" xfId="348" applyNumberFormat="1" applyFont="1" applyFill="1" applyAlignment="1">
      <alignment horizontal="right" vertical="center" wrapText="1"/>
      <protection/>
    </xf>
    <xf numFmtId="169" fontId="1" fillId="0" borderId="0" xfId="348" applyNumberFormat="1" applyFont="1" applyFill="1" applyAlignment="1">
      <alignment horizontal="center" vertical="center" wrapText="1"/>
      <protection/>
    </xf>
    <xf numFmtId="169" fontId="3" fillId="0" borderId="0" xfId="348" applyNumberFormat="1" applyFont="1" applyFill="1" applyBorder="1" applyAlignment="1">
      <alignment vertical="center" wrapText="1"/>
      <protection/>
    </xf>
    <xf numFmtId="3" fontId="39" fillId="0" borderId="0" xfId="348" applyNumberFormat="1" applyFont="1" applyFill="1" applyAlignment="1">
      <alignment vertical="center" wrapText="1"/>
      <protection/>
    </xf>
    <xf numFmtId="169" fontId="39" fillId="0" borderId="0" xfId="348" applyNumberFormat="1" applyFont="1" applyFill="1" applyAlignment="1">
      <alignment vertical="center" wrapText="1"/>
      <protection/>
    </xf>
    <xf numFmtId="169" fontId="41" fillId="0" borderId="0" xfId="348" applyNumberFormat="1" applyFont="1" applyFill="1" applyBorder="1" applyAlignment="1" applyProtection="1">
      <alignment horizontal="center" vertical="center" wrapText="1"/>
      <protection/>
    </xf>
    <xf numFmtId="169" fontId="3" fillId="0" borderId="0" xfId="348" applyNumberFormat="1" applyFont="1" applyFill="1" applyAlignment="1">
      <alignment horizontal="left" vertical="center" wrapText="1"/>
      <protection/>
    </xf>
    <xf numFmtId="49" fontId="3" fillId="0" borderId="0" xfId="348" applyNumberFormat="1" applyFont="1" applyFill="1" applyAlignment="1">
      <alignment vertical="center" wrapText="1"/>
      <protection/>
    </xf>
    <xf numFmtId="169" fontId="3" fillId="0" borderId="0" xfId="348" applyNumberFormat="1" applyFont="1" applyFill="1" applyAlignment="1">
      <alignment vertical="center" wrapText="1"/>
      <protection/>
    </xf>
    <xf numFmtId="49" fontId="3" fillId="0" borderId="23" xfId="348" applyNumberFormat="1" applyFont="1" applyFill="1" applyBorder="1" applyAlignment="1">
      <alignment horizontal="center" vertical="center" wrapText="1"/>
      <protection/>
    </xf>
    <xf numFmtId="41" fontId="3" fillId="0" borderId="0" xfId="348" applyNumberFormat="1" applyFont="1" applyFill="1" applyBorder="1" applyAlignment="1">
      <alignment horizontal="right" vertical="center" wrapText="1"/>
      <protection/>
    </xf>
    <xf numFmtId="49" fontId="3" fillId="0" borderId="24" xfId="348" applyNumberFormat="1" applyFont="1" applyFill="1" applyBorder="1" applyAlignment="1">
      <alignment horizontal="center" vertical="center" wrapText="1"/>
      <protection/>
    </xf>
    <xf numFmtId="3" fontId="4" fillId="0" borderId="0" xfId="348" applyNumberFormat="1" applyFont="1" applyFill="1" applyBorder="1" applyAlignment="1">
      <alignment vertical="center" wrapText="1"/>
      <protection/>
    </xf>
    <xf numFmtId="169" fontId="4" fillId="0" borderId="0" xfId="348" applyNumberFormat="1" applyFont="1" applyFill="1" applyBorder="1" applyAlignment="1">
      <alignment vertical="center" wrapText="1"/>
      <protection/>
    </xf>
    <xf numFmtId="169" fontId="3" fillId="0" borderId="0" xfId="348" applyNumberFormat="1" applyFont="1" applyFill="1" applyBorder="1" applyAlignment="1" applyProtection="1">
      <alignment vertical="center" wrapText="1"/>
      <protection locked="0"/>
    </xf>
    <xf numFmtId="49" fontId="3" fillId="0" borderId="25" xfId="348" applyNumberFormat="1" applyFont="1" applyFill="1" applyBorder="1" applyAlignment="1">
      <alignment horizontal="center" vertical="center" wrapText="1"/>
      <protection/>
    </xf>
    <xf numFmtId="169" fontId="3" fillId="0" borderId="0" xfId="348" applyNumberFormat="1" applyFont="1" applyFill="1" applyAlignment="1">
      <alignment horizontal="right" vertical="center" wrapText="1"/>
      <protection/>
    </xf>
    <xf numFmtId="41" fontId="3" fillId="0" borderId="26" xfId="348" applyNumberFormat="1" applyFont="1" applyFill="1" applyBorder="1" applyAlignment="1">
      <alignment horizontal="center" vertical="center" wrapText="1"/>
      <protection/>
    </xf>
    <xf numFmtId="49" fontId="3" fillId="0" borderId="27" xfId="348" applyNumberFormat="1" applyFont="1" applyFill="1" applyBorder="1" applyAlignment="1">
      <alignment horizontal="center" vertical="center" wrapText="1"/>
      <protection/>
    </xf>
    <xf numFmtId="41" fontId="3" fillId="0" borderId="27" xfId="348" applyNumberFormat="1" applyFont="1" applyFill="1" applyBorder="1" applyAlignment="1">
      <alignment horizontal="center" vertical="center" wrapText="1"/>
      <protection/>
    </xf>
    <xf numFmtId="41" fontId="3" fillId="0" borderId="28" xfId="348" applyNumberFormat="1" applyFont="1" applyFill="1" applyBorder="1" applyAlignment="1">
      <alignment horizontal="center" vertical="center" wrapText="1"/>
      <protection/>
    </xf>
    <xf numFmtId="3" fontId="39" fillId="0" borderId="0" xfId="348" applyNumberFormat="1" applyFont="1" applyFill="1" applyAlignment="1">
      <alignment horizontal="center" vertical="center" wrapText="1"/>
      <protection/>
    </xf>
    <xf numFmtId="169" fontId="39" fillId="0" borderId="0" xfId="348" applyNumberFormat="1" applyFont="1" applyFill="1" applyAlignment="1">
      <alignment horizontal="center" vertical="center" wrapText="1"/>
      <protection/>
    </xf>
    <xf numFmtId="3" fontId="0" fillId="0" borderId="0" xfId="311" applyNumberFormat="1" applyFill="1" applyAlignment="1">
      <alignment vertical="center"/>
      <protection/>
    </xf>
    <xf numFmtId="0" fontId="0" fillId="0" borderId="0" xfId="311" applyFill="1" applyAlignment="1">
      <alignment vertical="center"/>
      <protection/>
    </xf>
    <xf numFmtId="41" fontId="41" fillId="0" borderId="29" xfId="348" applyNumberFormat="1" applyFont="1" applyFill="1" applyBorder="1" applyAlignment="1">
      <alignment horizontal="left" vertical="center" wrapText="1"/>
      <protection/>
    </xf>
    <xf numFmtId="49" fontId="3" fillId="0" borderId="30" xfId="348" applyNumberFormat="1" applyFont="1" applyFill="1" applyBorder="1" applyAlignment="1">
      <alignment horizontal="center" vertical="center" wrapText="1"/>
      <protection/>
    </xf>
    <xf numFmtId="170" fontId="3" fillId="0" borderId="30" xfId="348" applyNumberFormat="1" applyFont="1" applyFill="1" applyBorder="1" applyAlignment="1">
      <alignment horizontal="center" vertical="center" wrapText="1"/>
      <protection/>
    </xf>
    <xf numFmtId="170" fontId="3" fillId="0" borderId="31" xfId="348" applyNumberFormat="1" applyFont="1" applyFill="1" applyBorder="1" applyAlignment="1">
      <alignment horizontal="center" vertical="center" wrapText="1"/>
      <protection/>
    </xf>
    <xf numFmtId="170" fontId="3" fillId="0" borderId="69" xfId="348" applyNumberFormat="1" applyFont="1" applyFill="1" applyBorder="1" applyAlignment="1">
      <alignment horizontal="center" vertical="center" wrapText="1"/>
      <protection/>
    </xf>
    <xf numFmtId="3" fontId="0" fillId="0" borderId="69" xfId="311" applyNumberFormat="1" applyFill="1" applyBorder="1" applyAlignment="1">
      <alignment vertical="center"/>
      <protection/>
    </xf>
    <xf numFmtId="3" fontId="2" fillId="0" borderId="0" xfId="348" applyNumberFormat="1" applyFill="1">
      <alignment/>
      <protection/>
    </xf>
    <xf numFmtId="170" fontId="0" fillId="0" borderId="0" xfId="311" applyNumberFormat="1" applyFill="1" applyAlignment="1">
      <alignment vertical="center"/>
      <protection/>
    </xf>
    <xf numFmtId="41" fontId="3" fillId="0" borderId="29" xfId="348" applyNumberFormat="1" applyFont="1" applyFill="1" applyBorder="1" applyAlignment="1">
      <alignment horizontal="left" vertical="center" wrapText="1" indent="2"/>
      <protection/>
    </xf>
    <xf numFmtId="41" fontId="3" fillId="0" borderId="29" xfId="348" applyNumberFormat="1" applyFont="1" applyFill="1" applyBorder="1" applyAlignment="1">
      <alignment horizontal="left" vertical="center" wrapText="1" indent="4"/>
      <protection/>
    </xf>
    <xf numFmtId="170" fontId="3" fillId="0" borderId="61" xfId="348" applyNumberFormat="1" applyFont="1" applyFill="1" applyBorder="1" applyAlignment="1">
      <alignment horizontal="center" vertical="center" wrapText="1"/>
      <protection/>
    </xf>
    <xf numFmtId="0" fontId="2" fillId="0" borderId="0" xfId="348" applyFill="1">
      <alignment/>
      <protection/>
    </xf>
    <xf numFmtId="41" fontId="41" fillId="0" borderId="32" xfId="348" applyNumberFormat="1" applyFont="1" applyFill="1" applyBorder="1" applyAlignment="1">
      <alignment horizontal="left" vertical="center" wrapText="1"/>
      <protection/>
    </xf>
    <xf numFmtId="49" fontId="3" fillId="0" borderId="33" xfId="348" applyNumberFormat="1" applyFont="1" applyFill="1" applyBorder="1" applyAlignment="1">
      <alignment horizontal="center" vertical="center" wrapText="1"/>
      <protection/>
    </xf>
    <xf numFmtId="170" fontId="3" fillId="0" borderId="33" xfId="348" applyNumberFormat="1" applyFont="1" applyFill="1" applyBorder="1" applyAlignment="1">
      <alignment horizontal="center" vertical="center" wrapText="1"/>
      <protection/>
    </xf>
    <xf numFmtId="170" fontId="3" fillId="0" borderId="44" xfId="348" applyNumberFormat="1" applyFont="1" applyFill="1" applyBorder="1" applyAlignment="1">
      <alignment horizontal="center" vertical="center" wrapText="1"/>
      <protection/>
    </xf>
    <xf numFmtId="3" fontId="2" fillId="0" borderId="0" xfId="348" applyNumberFormat="1" applyFont="1" applyFill="1" applyBorder="1" applyAlignment="1">
      <alignment wrapText="1"/>
      <protection/>
    </xf>
    <xf numFmtId="3" fontId="39" fillId="0" borderId="0" xfId="348" applyNumberFormat="1" applyFont="1" applyFill="1" applyBorder="1" applyAlignment="1" applyProtection="1">
      <alignment horizontal="left" wrapText="1"/>
      <protection locked="0"/>
    </xf>
    <xf numFmtId="3" fontId="2" fillId="0" borderId="0" xfId="348" applyNumberFormat="1" applyFont="1" applyFill="1" applyAlignment="1">
      <alignment wrapText="1"/>
      <protection/>
    </xf>
    <xf numFmtId="0" fontId="2" fillId="0" borderId="0" xfId="348" applyFont="1" applyFill="1" applyAlignment="1">
      <alignment wrapText="1"/>
      <protection/>
    </xf>
    <xf numFmtId="0" fontId="3" fillId="0" borderId="36" xfId="348" applyFont="1" applyFill="1" applyBorder="1" applyAlignment="1">
      <alignment horizontal="center" vertical="center" wrapText="1"/>
      <protection/>
    </xf>
    <xf numFmtId="3" fontId="38" fillId="0" borderId="0" xfId="348" applyNumberFormat="1" applyFont="1" applyFill="1" applyBorder="1" applyAlignment="1">
      <alignment horizontal="center" vertical="center" wrapText="1"/>
      <protection/>
    </xf>
    <xf numFmtId="3" fontId="38" fillId="0" borderId="0" xfId="348" applyNumberFormat="1" applyFont="1" applyFill="1" applyAlignment="1">
      <alignment vertical="center" wrapText="1"/>
      <protection/>
    </xf>
    <xf numFmtId="0" fontId="38" fillId="0" borderId="0" xfId="348" applyFont="1" applyFill="1" applyAlignment="1">
      <alignment vertical="center" wrapText="1"/>
      <protection/>
    </xf>
    <xf numFmtId="169" fontId="3" fillId="0" borderId="0" xfId="348" applyNumberFormat="1" applyFont="1" applyFill="1" applyBorder="1" applyAlignment="1">
      <alignment horizontal="left" vertical="center" wrapText="1"/>
      <protection/>
    </xf>
    <xf numFmtId="3" fontId="39" fillId="0" borderId="0" xfId="348" applyNumberFormat="1" applyFont="1" applyFill="1" applyBorder="1" applyAlignment="1" applyProtection="1">
      <alignment vertical="center" wrapText="1"/>
      <protection locked="0"/>
    </xf>
    <xf numFmtId="0" fontId="2" fillId="0" borderId="0" xfId="348" applyFont="1" applyFill="1" applyAlignment="1">
      <alignment vertical="center" wrapText="1"/>
      <protection/>
    </xf>
    <xf numFmtId="49" fontId="3" fillId="0" borderId="0" xfId="348" applyNumberFormat="1" applyFont="1" applyFill="1" applyBorder="1" applyAlignment="1">
      <alignment vertical="center" wrapText="1"/>
      <protection/>
    </xf>
    <xf numFmtId="0" fontId="3" fillId="0" borderId="0" xfId="348" applyFont="1" applyFill="1" applyBorder="1" applyAlignment="1" applyProtection="1">
      <alignment vertical="center" wrapText="1"/>
      <protection locked="0"/>
    </xf>
    <xf numFmtId="169" fontId="3" fillId="0" borderId="0" xfId="348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336" applyNumberFormat="1" applyFont="1" applyFill="1" applyBorder="1" applyAlignment="1" applyProtection="1">
      <alignment vertical="center" wrapText="1"/>
      <protection/>
    </xf>
    <xf numFmtId="49" fontId="3" fillId="0" borderId="0" xfId="336" applyNumberFormat="1" applyFont="1" applyFill="1" applyBorder="1" applyAlignment="1" applyProtection="1">
      <alignment vertical="center"/>
      <protection/>
    </xf>
    <xf numFmtId="0" fontId="3" fillId="0" borderId="0" xfId="348" applyFont="1" applyFill="1">
      <alignment/>
      <protection/>
    </xf>
    <xf numFmtId="49" fontId="3" fillId="0" borderId="0" xfId="323" applyNumberFormat="1" applyFont="1" applyFill="1" applyBorder="1" applyAlignment="1">
      <alignment vertical="center"/>
      <protection/>
    </xf>
    <xf numFmtId="3" fontId="3" fillId="0" borderId="0" xfId="311" applyNumberFormat="1" applyFont="1" applyFill="1" applyAlignment="1">
      <alignment vertical="center" wrapText="1"/>
      <protection/>
    </xf>
    <xf numFmtId="49" fontId="3" fillId="0" borderId="0" xfId="311" applyNumberFormat="1" applyFont="1" applyFill="1" applyAlignment="1">
      <alignment vertical="center"/>
      <protection/>
    </xf>
    <xf numFmtId="0" fontId="3" fillId="0" borderId="0" xfId="311" applyFont="1" applyFill="1" applyAlignment="1">
      <alignment vertical="center" wrapText="1"/>
      <protection/>
    </xf>
    <xf numFmtId="170" fontId="51" fillId="0" borderId="48" xfId="275" applyNumberFormat="1" applyFont="1" applyFill="1" applyBorder="1" applyAlignment="1" applyProtection="1">
      <alignment horizontal="right" vertical="center" wrapText="1"/>
      <protection locked="0"/>
    </xf>
    <xf numFmtId="170" fontId="51" fillId="0" borderId="61" xfId="275" applyNumberFormat="1" applyFont="1" applyFill="1" applyBorder="1" applyAlignment="1" applyProtection="1">
      <alignment horizontal="right" vertical="center" wrapText="1"/>
      <protection locked="0"/>
    </xf>
    <xf numFmtId="3" fontId="23" fillId="0" borderId="0" xfId="349" applyNumberFormat="1" applyFont="1" applyFill="1" applyBorder="1" applyAlignment="1">
      <alignment vertical="center" wrapText="1"/>
      <protection/>
    </xf>
    <xf numFmtId="169" fontId="3" fillId="0" borderId="0" xfId="347" applyNumberFormat="1" applyFont="1" applyFill="1" applyBorder="1" applyAlignment="1" applyProtection="1">
      <alignment horizontal="left" vertical="center" wrapText="1"/>
      <protection locked="0"/>
    </xf>
    <xf numFmtId="0" fontId="3" fillId="0" borderId="0" xfId="348" applyFont="1" applyFill="1" applyBorder="1" applyAlignment="1">
      <alignment horizontal="left" vertical="center" wrapText="1"/>
      <protection/>
    </xf>
    <xf numFmtId="41" fontId="44" fillId="0" borderId="49" xfId="348" applyNumberFormat="1" applyFont="1" applyFill="1" applyBorder="1" applyAlignment="1">
      <alignment horizontal="left" vertical="center" wrapText="1"/>
      <protection/>
    </xf>
    <xf numFmtId="169" fontId="3" fillId="0" borderId="0" xfId="347" applyNumberFormat="1" applyFont="1" applyFill="1" applyBorder="1" applyAlignment="1" applyProtection="1">
      <alignment horizontal="center" vertical="center" wrapText="1"/>
      <protection locked="0"/>
    </xf>
    <xf numFmtId="41" fontId="44" fillId="0" borderId="49" xfId="347" applyNumberFormat="1" applyFont="1" applyFill="1" applyBorder="1" applyAlignment="1">
      <alignment horizontal="left" vertical="center" wrapText="1"/>
      <protection/>
    </xf>
    <xf numFmtId="41" fontId="3" fillId="0" borderId="26" xfId="347" applyNumberFormat="1" applyFont="1" applyFill="1" applyBorder="1" applyAlignment="1">
      <alignment horizontal="center" vertical="center" wrapText="1"/>
      <protection/>
    </xf>
    <xf numFmtId="41" fontId="41" fillId="0" borderId="65" xfId="347" applyNumberFormat="1" applyFont="1" applyFill="1" applyBorder="1" applyAlignment="1">
      <alignment horizontal="left" vertical="center" wrapText="1"/>
      <protection/>
    </xf>
    <xf numFmtId="49" fontId="3" fillId="0" borderId="70" xfId="347" applyNumberFormat="1" applyFont="1" applyFill="1" applyBorder="1" applyAlignment="1">
      <alignment horizontal="center" vertical="center" wrapText="1"/>
      <protection/>
    </xf>
    <xf numFmtId="170" fontId="3" fillId="0" borderId="70" xfId="347" applyNumberFormat="1" applyFont="1" applyFill="1" applyBorder="1" applyAlignment="1">
      <alignment horizontal="center" vertical="center" wrapText="1"/>
      <protection/>
    </xf>
    <xf numFmtId="41" fontId="3" fillId="0" borderId="29" xfId="347" applyNumberFormat="1" applyFont="1" applyFill="1" applyBorder="1" applyAlignment="1">
      <alignment horizontal="left" vertical="center" wrapText="1" indent="2"/>
      <protection/>
    </xf>
    <xf numFmtId="41" fontId="41" fillId="0" borderId="29" xfId="347" applyNumberFormat="1" applyFont="1" applyFill="1" applyBorder="1" applyAlignment="1">
      <alignment horizontal="left" vertical="center" wrapText="1"/>
      <protection/>
    </xf>
    <xf numFmtId="41" fontId="3" fillId="0" borderId="29" xfId="347" applyNumberFormat="1" applyFont="1" applyFill="1" applyBorder="1" applyAlignment="1">
      <alignment horizontal="left" vertical="center" wrapText="1"/>
      <protection/>
    </xf>
    <xf numFmtId="169" fontId="3" fillId="0" borderId="71" xfId="347" applyNumberFormat="1" applyFont="1" applyFill="1" applyBorder="1" applyAlignment="1">
      <alignment horizontal="left" vertical="center" wrapText="1"/>
      <protection/>
    </xf>
    <xf numFmtId="49" fontId="3" fillId="0" borderId="0" xfId="347" applyNumberFormat="1" applyFont="1" applyFill="1" applyBorder="1" applyAlignment="1">
      <alignment vertical="center" wrapText="1"/>
      <protection/>
    </xf>
    <xf numFmtId="170" fontId="3" fillId="0" borderId="27" xfId="347" applyNumberFormat="1" applyFont="1" applyFill="1" applyBorder="1" applyAlignment="1">
      <alignment horizontal="center" vertical="center" wrapText="1"/>
      <protection/>
    </xf>
    <xf numFmtId="0" fontId="94" fillId="0" borderId="0" xfId="0" applyFont="1" applyFill="1" applyAlignment="1">
      <alignment vertical="center"/>
    </xf>
    <xf numFmtId="0" fontId="95" fillId="0" borderId="0" xfId="0" applyFont="1" applyFill="1" applyAlignment="1">
      <alignment vertical="center"/>
    </xf>
    <xf numFmtId="41" fontId="3" fillId="0" borderId="59" xfId="347" applyNumberFormat="1" applyFont="1" applyFill="1" applyBorder="1" applyAlignment="1">
      <alignment horizontal="left" vertical="center" wrapText="1"/>
      <protection/>
    </xf>
    <xf numFmtId="49" fontId="3" fillId="0" borderId="72" xfId="347" applyNumberFormat="1" applyFont="1" applyFill="1" applyBorder="1" applyAlignment="1">
      <alignment horizontal="center" vertical="center" wrapText="1"/>
      <protection/>
    </xf>
    <xf numFmtId="170" fontId="3" fillId="0" borderId="72" xfId="347" applyNumberFormat="1" applyFont="1" applyFill="1" applyBorder="1" applyAlignment="1">
      <alignment horizontal="center" vertical="center" wrapText="1"/>
      <protection/>
    </xf>
    <xf numFmtId="41" fontId="3" fillId="0" borderId="32" xfId="347" applyNumberFormat="1" applyFont="1" applyFill="1" applyBorder="1" applyAlignment="1">
      <alignment horizontal="left" vertical="center" wrapText="1"/>
      <protection/>
    </xf>
    <xf numFmtId="41" fontId="3" fillId="0" borderId="33" xfId="347" applyNumberFormat="1" applyFont="1" applyFill="1" applyBorder="1" applyAlignment="1">
      <alignment horizontal="left" vertical="center" wrapText="1"/>
      <protection/>
    </xf>
    <xf numFmtId="170" fontId="3" fillId="0" borderId="33" xfId="347" applyNumberFormat="1" applyFont="1" applyFill="1" applyBorder="1" applyAlignment="1">
      <alignment horizontal="center" vertical="center" wrapText="1"/>
      <protection/>
    </xf>
    <xf numFmtId="169" fontId="3" fillId="0" borderId="41" xfId="347" applyNumberFormat="1" applyFont="1" applyFill="1" applyBorder="1" applyAlignment="1">
      <alignment horizontal="left" vertical="center" wrapText="1"/>
      <protection/>
    </xf>
    <xf numFmtId="49" fontId="45" fillId="0" borderId="73" xfId="347" applyNumberFormat="1" applyFont="1" applyFill="1" applyBorder="1" applyAlignment="1">
      <alignment horizontal="center" vertical="center" wrapText="1"/>
      <protection/>
    </xf>
    <xf numFmtId="41" fontId="3" fillId="0" borderId="30" xfId="347" applyNumberFormat="1" applyFont="1" applyFill="1" applyBorder="1" applyAlignment="1">
      <alignment horizontal="left" vertical="center" wrapText="1"/>
      <protection/>
    </xf>
    <xf numFmtId="169" fontId="3" fillId="0" borderId="74" xfId="347" applyNumberFormat="1" applyFont="1" applyFill="1" applyBorder="1" applyAlignment="1">
      <alignment horizontal="left" vertical="center" wrapText="1"/>
      <protection/>
    </xf>
    <xf numFmtId="49" fontId="45" fillId="0" borderId="75" xfId="347" applyNumberFormat="1" applyFont="1" applyFill="1" applyBorder="1" applyAlignment="1">
      <alignment horizontal="center" vertical="center" wrapText="1"/>
      <protection/>
    </xf>
    <xf numFmtId="169" fontId="1" fillId="0" borderId="0" xfId="347" applyNumberFormat="1" applyFont="1" applyFill="1" applyBorder="1" applyAlignment="1">
      <alignment vertical="center" wrapText="1"/>
      <protection/>
    </xf>
    <xf numFmtId="169" fontId="40" fillId="0" borderId="0" xfId="347" applyNumberFormat="1" applyFont="1" applyFill="1" applyBorder="1" applyAlignment="1">
      <alignment horizontal="centerContinuous" vertical="center" wrapText="1"/>
      <protection/>
    </xf>
    <xf numFmtId="169" fontId="1" fillId="0" borderId="0" xfId="347" applyNumberFormat="1" applyFont="1" applyFill="1" applyBorder="1" applyAlignment="1">
      <alignment horizontal="center" vertical="center" wrapText="1"/>
      <protection/>
    </xf>
    <xf numFmtId="41" fontId="40" fillId="0" borderId="0" xfId="347" applyNumberFormat="1" applyFont="1" applyFill="1" applyBorder="1" applyAlignment="1">
      <alignment horizontal="centerContinuous" vertical="center" wrapText="1"/>
      <protection/>
    </xf>
    <xf numFmtId="41" fontId="1" fillId="0" borderId="0" xfId="347" applyNumberFormat="1" applyFont="1" applyFill="1" applyBorder="1" applyAlignment="1">
      <alignment horizontal="centerContinuous" vertical="center" wrapText="1"/>
      <protection/>
    </xf>
    <xf numFmtId="169" fontId="41" fillId="0" borderId="0" xfId="347" applyNumberFormat="1" applyFont="1" applyFill="1" applyBorder="1" applyAlignment="1" applyProtection="1">
      <alignment horizontal="centerContinuous" vertical="center" wrapText="1"/>
      <protection/>
    </xf>
    <xf numFmtId="41" fontId="3" fillId="0" borderId="0" xfId="347" applyNumberFormat="1" applyFont="1" applyFill="1" applyBorder="1" applyAlignment="1">
      <alignment horizontal="centerContinuous" vertical="center" wrapText="1"/>
      <protection/>
    </xf>
    <xf numFmtId="41" fontId="3" fillId="0" borderId="0" xfId="347" applyNumberFormat="1" applyFont="1" applyFill="1" applyBorder="1" applyAlignment="1" applyProtection="1">
      <alignment horizontal="centerContinuous" vertical="center" wrapText="1"/>
      <protection locked="0"/>
    </xf>
    <xf numFmtId="14" fontId="3" fillId="0" borderId="0" xfId="347" applyNumberFormat="1" applyFont="1" applyFill="1" applyBorder="1" applyAlignment="1">
      <alignment horizontal="right" vertical="center" wrapText="1"/>
      <protection/>
    </xf>
    <xf numFmtId="169" fontId="40" fillId="0" borderId="0" xfId="347" applyNumberFormat="1" applyFont="1" applyFill="1" applyBorder="1" applyAlignment="1">
      <alignment horizontal="center" vertical="center" wrapText="1"/>
      <protection/>
    </xf>
    <xf numFmtId="169" fontId="40" fillId="0" borderId="0" xfId="347" applyNumberFormat="1" applyFont="1" applyFill="1" applyBorder="1" applyAlignment="1" applyProtection="1">
      <alignment horizontal="center" vertical="center" wrapText="1"/>
      <protection/>
    </xf>
    <xf numFmtId="41" fontId="3" fillId="0" borderId="0" xfId="347" applyNumberFormat="1" applyFont="1" applyFill="1" applyBorder="1" applyAlignment="1">
      <alignment horizontal="right" vertical="center" wrapText="1"/>
      <protection/>
    </xf>
    <xf numFmtId="169" fontId="3" fillId="0" borderId="0" xfId="347" applyNumberFormat="1" applyFont="1" applyFill="1" applyBorder="1" applyAlignment="1" applyProtection="1">
      <alignment horizontal="left" vertical="center" wrapText="1"/>
      <protection locked="0"/>
    </xf>
    <xf numFmtId="41" fontId="44" fillId="0" borderId="49" xfId="347" applyNumberFormat="1" applyFont="1" applyFill="1" applyBorder="1" applyAlignment="1">
      <alignment horizontal="left" vertical="center" wrapText="1"/>
      <protection/>
    </xf>
    <xf numFmtId="49" fontId="41" fillId="0" borderId="39" xfId="347" applyNumberFormat="1" applyFont="1" applyFill="1" applyBorder="1" applyAlignment="1">
      <alignment horizontal="left" vertical="center" wrapText="1" indent="14"/>
      <protection/>
    </xf>
    <xf numFmtId="49" fontId="41" fillId="0" borderId="52" xfId="347" applyNumberFormat="1" applyFont="1" applyFill="1" applyBorder="1" applyAlignment="1">
      <alignment horizontal="left" vertical="center" wrapText="1" indent="14"/>
      <protection/>
    </xf>
    <xf numFmtId="49" fontId="41" fillId="0" borderId="40" xfId="347" applyNumberFormat="1" applyFont="1" applyFill="1" applyBorder="1" applyAlignment="1">
      <alignment horizontal="left" vertical="center" wrapText="1" indent="14"/>
      <protection/>
    </xf>
    <xf numFmtId="169" fontId="3" fillId="0" borderId="0" xfId="347" applyNumberFormat="1" applyFont="1" applyFill="1" applyBorder="1" applyAlignment="1">
      <alignment wrapText="1"/>
      <protection/>
    </xf>
    <xf numFmtId="169" fontId="3" fillId="0" borderId="36" xfId="347" applyNumberFormat="1" applyFont="1" applyFill="1" applyBorder="1" applyAlignment="1">
      <alignment horizontal="right" vertical="center" wrapText="1"/>
      <protection/>
    </xf>
    <xf numFmtId="169" fontId="3" fillId="0" borderId="0" xfId="347" applyNumberFormat="1" applyFont="1" applyFill="1" applyBorder="1" applyAlignment="1">
      <alignment vertical="center" wrapText="1"/>
      <protection/>
    </xf>
    <xf numFmtId="169" fontId="40" fillId="0" borderId="0" xfId="347" applyNumberFormat="1" applyFont="1" applyFill="1" applyAlignment="1">
      <alignment horizontal="center" vertical="center" wrapText="1"/>
      <protection/>
    </xf>
    <xf numFmtId="170" fontId="3" fillId="0" borderId="0" xfId="347" applyNumberFormat="1" applyFont="1" applyFill="1" applyBorder="1" applyAlignment="1">
      <alignment horizontal="right" vertical="center" wrapText="1"/>
      <protection/>
    </xf>
    <xf numFmtId="170" fontId="3" fillId="0" borderId="76" xfId="347" applyNumberFormat="1" applyFont="1" applyFill="1" applyBorder="1" applyAlignment="1">
      <alignment horizontal="right" vertical="center" wrapText="1"/>
      <protection/>
    </xf>
    <xf numFmtId="169" fontId="3" fillId="0" borderId="57" xfId="347" applyNumberFormat="1" applyFont="1" applyFill="1" applyBorder="1" applyAlignment="1">
      <alignment horizontal="left" wrapText="1"/>
      <protection/>
    </xf>
    <xf numFmtId="0" fontId="3" fillId="0" borderId="36" xfId="347" applyFont="1" applyFill="1" applyBorder="1" applyAlignment="1">
      <alignment horizontal="center" vertical="center" wrapText="1"/>
      <protection/>
    </xf>
    <xf numFmtId="169" fontId="3" fillId="0" borderId="0" xfId="347" applyNumberFormat="1" applyFont="1" applyFill="1" applyBorder="1" applyAlignment="1">
      <alignment horizontal="left" vertical="center" wrapText="1"/>
      <protection/>
    </xf>
    <xf numFmtId="41" fontId="44" fillId="0" borderId="0" xfId="347" applyNumberFormat="1" applyFont="1" applyFill="1" applyBorder="1" applyAlignment="1">
      <alignment horizontal="left" vertical="center" wrapText="1"/>
      <protection/>
    </xf>
    <xf numFmtId="41" fontId="3" fillId="0" borderId="0" xfId="347" applyNumberFormat="1" applyFont="1" applyFill="1" applyBorder="1" applyAlignment="1">
      <alignment horizontal="left" vertical="center" wrapText="1"/>
      <protection/>
    </xf>
    <xf numFmtId="41" fontId="3" fillId="0" borderId="0" xfId="347" applyNumberFormat="1" applyFont="1" applyFill="1" applyBorder="1" applyAlignment="1">
      <alignment horizontal="right" wrapText="1"/>
      <protection/>
    </xf>
    <xf numFmtId="41" fontId="3" fillId="0" borderId="76" xfId="347" applyNumberFormat="1" applyFont="1" applyFill="1" applyBorder="1" applyAlignment="1">
      <alignment horizontal="right" wrapText="1"/>
      <protection/>
    </xf>
    <xf numFmtId="41" fontId="3" fillId="0" borderId="76" xfId="347" applyNumberFormat="1" applyFont="1" applyFill="1" applyBorder="1" applyAlignment="1">
      <alignment horizontal="right" vertical="center" wrapText="1"/>
      <protection/>
    </xf>
    <xf numFmtId="169" fontId="41" fillId="0" borderId="0" xfId="347" applyNumberFormat="1" applyFont="1" applyFill="1" applyBorder="1" applyAlignment="1">
      <alignment horizontal="center" vertical="center" wrapText="1"/>
      <protection/>
    </xf>
    <xf numFmtId="175" fontId="41" fillId="0" borderId="74" xfId="275" applyNumberFormat="1" applyFont="1" applyFill="1" applyBorder="1" applyAlignment="1" applyProtection="1">
      <alignment horizontal="left" vertical="center" wrapText="1" indent="4"/>
      <protection locked="0"/>
    </xf>
    <xf numFmtId="175" fontId="41" fillId="0" borderId="53" xfId="275" applyNumberFormat="1" applyFont="1" applyFill="1" applyBorder="1" applyAlignment="1" applyProtection="1">
      <alignment horizontal="left" vertical="center" wrapText="1" indent="4"/>
      <protection locked="0"/>
    </xf>
    <xf numFmtId="175" fontId="41" fillId="0" borderId="43" xfId="275" applyNumberFormat="1" applyFont="1" applyFill="1" applyBorder="1" applyAlignment="1" applyProtection="1">
      <alignment horizontal="left" vertical="center" wrapText="1" indent="4"/>
      <protection locked="0"/>
    </xf>
    <xf numFmtId="41" fontId="3" fillId="0" borderId="36" xfId="347" applyNumberFormat="1" applyFont="1" applyFill="1" applyBorder="1" applyAlignment="1">
      <alignment horizontal="right" vertical="center" wrapText="1"/>
      <protection/>
    </xf>
    <xf numFmtId="41" fontId="3" fillId="0" borderId="44" xfId="347" applyNumberFormat="1" applyFont="1" applyFill="1" applyBorder="1" applyAlignment="1">
      <alignment horizontal="right" vertical="center" wrapText="1"/>
      <protection/>
    </xf>
    <xf numFmtId="169" fontId="3" fillId="0" borderId="0" xfId="347" applyNumberFormat="1" applyFont="1" applyFill="1" applyBorder="1" applyAlignment="1" applyProtection="1">
      <alignment vertical="center" wrapText="1"/>
      <protection locked="0"/>
    </xf>
    <xf numFmtId="169" fontId="51" fillId="0" borderId="68" xfId="275" applyNumberFormat="1" applyFont="1" applyFill="1" applyBorder="1" applyAlignment="1" applyProtection="1">
      <alignment horizontal="center" vertical="center" wrapText="1"/>
      <protection locked="0"/>
    </xf>
    <xf numFmtId="169" fontId="51" fillId="0" borderId="65" xfId="275" applyNumberFormat="1" applyFont="1" applyFill="1" applyBorder="1" applyAlignment="1" applyProtection="1">
      <alignment horizontal="center" vertical="center" wrapText="1"/>
      <protection locked="0"/>
    </xf>
    <xf numFmtId="0" fontId="51" fillId="0" borderId="77" xfId="347" applyFont="1" applyFill="1" applyBorder="1" applyAlignment="1">
      <alignment horizontal="center" vertical="center" wrapText="1"/>
      <protection/>
    </xf>
    <xf numFmtId="0" fontId="51" fillId="0" borderId="78" xfId="347" applyFont="1" applyFill="1" applyBorder="1" applyAlignment="1">
      <alignment horizontal="center" vertical="center" wrapText="1"/>
      <protection/>
    </xf>
    <xf numFmtId="41" fontId="51" fillId="0" borderId="0" xfId="347" applyNumberFormat="1" applyFont="1" applyFill="1" applyBorder="1" applyAlignment="1">
      <alignment horizontal="right" vertical="center" wrapText="1"/>
      <protection/>
    </xf>
    <xf numFmtId="175" fontId="41" fillId="0" borderId="0" xfId="275" applyNumberFormat="1" applyFont="1" applyFill="1" applyBorder="1" applyAlignment="1" applyProtection="1">
      <alignment horizontal="center" vertical="center" wrapText="1"/>
      <protection locked="0"/>
    </xf>
    <xf numFmtId="169" fontId="3" fillId="0" borderId="0" xfId="275" applyNumberFormat="1" applyFont="1" applyFill="1" applyBorder="1" applyAlignment="1" applyProtection="1">
      <alignment horizontal="left" vertical="center" wrapText="1"/>
      <protection locked="0"/>
    </xf>
    <xf numFmtId="169" fontId="3" fillId="0" borderId="36" xfId="347" applyNumberFormat="1" applyFont="1" applyFill="1" applyBorder="1" applyAlignment="1">
      <alignment horizontal="right" wrapText="1"/>
      <protection/>
    </xf>
    <xf numFmtId="169" fontId="41" fillId="0" borderId="0" xfId="347" applyNumberFormat="1" applyFont="1" applyFill="1" applyAlignment="1">
      <alignment horizontal="center" vertical="center" wrapText="1"/>
      <protection/>
    </xf>
    <xf numFmtId="169" fontId="51" fillId="0" borderId="79" xfId="347" applyNumberFormat="1" applyFont="1" applyFill="1" applyBorder="1" applyAlignment="1">
      <alignment horizontal="center" vertical="center" wrapText="1"/>
      <protection/>
    </xf>
    <xf numFmtId="169" fontId="51" fillId="0" borderId="32" xfId="347" applyNumberFormat="1" applyFont="1" applyFill="1" applyBorder="1" applyAlignment="1">
      <alignment horizontal="center" vertical="center" wrapText="1"/>
      <protection/>
    </xf>
    <xf numFmtId="49" fontId="51" fillId="0" borderId="80" xfId="347" applyNumberFormat="1" applyFont="1" applyFill="1" applyBorder="1" applyAlignment="1">
      <alignment horizontal="center" vertical="center" wrapText="1"/>
      <protection/>
    </xf>
    <xf numFmtId="49" fontId="51" fillId="0" borderId="62" xfId="347" applyNumberFormat="1" applyFont="1" applyFill="1" applyBorder="1" applyAlignment="1">
      <alignment horizontal="center" vertical="center" wrapText="1"/>
      <protection/>
    </xf>
    <xf numFmtId="169" fontId="51" fillId="0" borderId="80" xfId="275" applyNumberFormat="1" applyFont="1" applyFill="1" applyBorder="1" applyAlignment="1" applyProtection="1">
      <alignment horizontal="center" vertical="center" wrapText="1"/>
      <protection locked="0"/>
    </xf>
    <xf numFmtId="169" fontId="51" fillId="0" borderId="62" xfId="275" applyNumberFormat="1" applyFont="1" applyFill="1" applyBorder="1" applyAlignment="1" applyProtection="1">
      <alignment horizontal="center" vertical="center" wrapText="1"/>
      <protection locked="0"/>
    </xf>
    <xf numFmtId="41" fontId="41" fillId="0" borderId="39" xfId="348" applyNumberFormat="1" applyFont="1" applyFill="1" applyBorder="1" applyAlignment="1">
      <alignment horizontal="center" vertical="center" wrapText="1"/>
      <protection/>
    </xf>
    <xf numFmtId="41" fontId="41" fillId="0" borderId="52" xfId="348" applyNumberFormat="1" applyFont="1" applyFill="1" applyBorder="1" applyAlignment="1">
      <alignment horizontal="center" vertical="center" wrapText="1"/>
      <protection/>
    </xf>
    <xf numFmtId="41" fontId="41" fillId="0" borderId="40" xfId="348" applyNumberFormat="1" applyFont="1" applyFill="1" applyBorder="1" applyAlignment="1">
      <alignment horizontal="center" vertical="center" wrapText="1"/>
      <protection/>
    </xf>
    <xf numFmtId="41" fontId="3" fillId="0" borderId="0" xfId="348" applyNumberFormat="1" applyFont="1" applyFill="1" applyBorder="1" applyAlignment="1">
      <alignment horizontal="right" vertical="center" wrapText="1"/>
      <protection/>
    </xf>
    <xf numFmtId="169" fontId="3" fillId="0" borderId="81" xfId="348" applyNumberFormat="1" applyFont="1" applyFill="1" applyBorder="1" applyAlignment="1">
      <alignment vertical="center" wrapText="1"/>
      <protection/>
    </xf>
    <xf numFmtId="0" fontId="3" fillId="0" borderId="36" xfId="348" applyFont="1" applyFill="1" applyBorder="1" applyAlignment="1">
      <alignment horizontal="center" vertical="center" wrapText="1"/>
      <protection/>
    </xf>
    <xf numFmtId="169" fontId="3" fillId="0" borderId="0" xfId="348" applyNumberFormat="1" applyFont="1" applyFill="1" applyBorder="1" applyAlignment="1">
      <alignment horizontal="left" vertical="center" wrapText="1"/>
      <protection/>
    </xf>
    <xf numFmtId="169" fontId="3" fillId="0" borderId="0" xfId="348" applyNumberFormat="1" applyFont="1" applyFill="1" applyBorder="1" applyAlignment="1" applyProtection="1">
      <alignment horizontal="left" vertical="center" wrapText="1"/>
      <protection locked="0"/>
    </xf>
    <xf numFmtId="41" fontId="3" fillId="0" borderId="76" xfId="348" applyNumberFormat="1" applyFont="1" applyFill="1" applyBorder="1" applyAlignment="1">
      <alignment horizontal="right" vertical="center" wrapText="1"/>
      <protection/>
    </xf>
    <xf numFmtId="169" fontId="40" fillId="0" borderId="0" xfId="348" applyNumberFormat="1" applyFont="1" applyFill="1" applyAlignment="1">
      <alignment horizontal="center" vertical="center" wrapText="1"/>
      <protection/>
    </xf>
    <xf numFmtId="169" fontId="40" fillId="0" borderId="0" xfId="348" applyNumberFormat="1" applyFont="1" applyFill="1" applyBorder="1" applyAlignment="1" applyProtection="1">
      <alignment horizontal="center" vertical="center" wrapText="1"/>
      <protection/>
    </xf>
    <xf numFmtId="4" fontId="2" fillId="0" borderId="0" xfId="347" applyNumberFormat="1" applyFont="1" applyFill="1" applyAlignment="1">
      <alignment vertical="center" wrapText="1"/>
      <protection/>
    </xf>
    <xf numFmtId="4" fontId="39" fillId="0" borderId="0" xfId="347" applyNumberFormat="1" applyFont="1" applyFill="1" applyAlignment="1">
      <alignment vertical="center" wrapText="1"/>
      <protection/>
    </xf>
    <xf numFmtId="4" fontId="4" fillId="0" borderId="0" xfId="347" applyNumberFormat="1" applyFont="1" applyFill="1" applyBorder="1" applyAlignment="1">
      <alignment vertical="center" wrapText="1"/>
      <protection/>
    </xf>
    <xf numFmtId="4" fontId="39" fillId="0" borderId="0" xfId="347" applyNumberFormat="1" applyFont="1" applyFill="1" applyBorder="1" applyAlignment="1">
      <alignment vertical="center" wrapText="1"/>
      <protection/>
    </xf>
    <xf numFmtId="4" fontId="39" fillId="0" borderId="0" xfId="347" applyNumberFormat="1" applyFont="1" applyFill="1" applyBorder="1" applyAlignment="1">
      <alignment horizontal="center" vertical="center" wrapText="1"/>
      <protection/>
    </xf>
    <xf numFmtId="4" fontId="2" fillId="0" borderId="0" xfId="347" applyNumberFormat="1" applyFont="1" applyFill="1" applyBorder="1" applyAlignment="1">
      <alignment wrapText="1"/>
      <protection/>
    </xf>
    <xf numFmtId="4" fontId="38" fillId="0" borderId="0" xfId="347" applyNumberFormat="1" applyFont="1" applyFill="1" applyAlignment="1">
      <alignment vertical="center" wrapText="1"/>
      <protection/>
    </xf>
    <xf numFmtId="10" fontId="3" fillId="0" borderId="0" xfId="347" applyNumberFormat="1" applyFont="1" applyFill="1" applyBorder="1" applyAlignment="1">
      <alignment horizontal="center" vertical="center" wrapText="1"/>
      <protection/>
    </xf>
  </cellXfs>
  <cellStyles count="368">
    <cellStyle name="Normal" xfId="0"/>
    <cellStyle name="_13 СлавСПбНП Платежный бюджет_06" xfId="15"/>
    <cellStyle name="_1A15C5E" xfId="16"/>
    <cellStyle name="_БИЗНЕС-ПЛАН 2004 ГОД 2 вариант" xfId="17"/>
    <cellStyle name="_БИЗНЕС-ПЛАН 2004 год 3 вар" xfId="18"/>
    <cellStyle name="_БП_КНП- 2004 по формам Сибнефти от 18.09.2003" xfId="19"/>
    <cellStyle name="_Бюджет 2,3,4,5,7,8,9, налоги, акцизы на 01_2004 от 17-25_12_03 " xfId="20"/>
    <cellStyle name="_Бюджет 2,3,4,5,7,8,9, налоги, акцизы на 01_2004 от 17-25_12_03  2" xfId="21"/>
    <cellStyle name="_Бюджет 2,3,4,5,7,8,9, налоги, акцизы на 01_2004 от 17-25_12_03  2_Формы сбора ОКО  v.5 2009_07_27" xfId="22"/>
    <cellStyle name="_Бюджет 2,3,4,5,7,8,9, налоги, акцизы на 01_2004 от 17-25_12_03  2_Формы сбора ОКО  v.5 2009_08_28 - часть 1" xfId="23"/>
    <cellStyle name="_Бюджет 2,3,4,5,7,8,9, налоги, акцизы на 01_2004 от 17-25_12_03 _Реестр форм ОКО Приоритет рассмотрения эскизов v.4 2009_07_13" xfId="24"/>
    <cellStyle name="_Бюджет 2,3,4,5,7,8,9, налоги, акцизы на 01_2004 от 17-25_12_03 _Формы сбора ОКО  v.5 2009_07_27" xfId="25"/>
    <cellStyle name="_Бюджет 2,3,4,5,7,8,9, налоги, акцизы на 01_2004 от 17-25_12_03 _Формы сбора ОКО  v.5 2009_08_28 - часть 1" xfId="26"/>
    <cellStyle name="_ДИТАТ ОС АРЕНДА СВОД 2005 пром  16 06 05 для ННГ" xfId="27"/>
    <cellStyle name="_ДИТАТ ОС АРЕНДА СВОД 2005 пром. 14.06.05 для ННГ" xfId="28"/>
    <cellStyle name="_ИТАТ-2003-10 (вар.2)" xfId="29"/>
    <cellStyle name="_лимит по рабочим" xfId="30"/>
    <cellStyle name="_ОТЭ" xfId="31"/>
    <cellStyle name="_Платежный бюджет БП_2006." xfId="32"/>
    <cellStyle name="_Прилож - ООО  ЗН" xfId="33"/>
    <cellStyle name="_Прилож 1 ОАО Сибнефть - Ноябрьскнефтегаз от 14.06" xfId="34"/>
    <cellStyle name="_Программа на 2005г по направлениям -  от 10 06 05" xfId="35"/>
    <cellStyle name="_САС-БП 2004 г (2вариант)" xfId="36"/>
    <cellStyle name="_САС-БП 2004 г (2вариант) ЮКОС" xfId="37"/>
    <cellStyle name="_Формы БП_ Юкос (послед)" xfId="38"/>
    <cellStyle name="_шаблон к письму нк 03-8777" xfId="39"/>
    <cellStyle name="0,00;0;" xfId="40"/>
    <cellStyle name="20% - Акцент1" xfId="41"/>
    <cellStyle name="20% - Акцент1 2" xfId="42"/>
    <cellStyle name="20% - Акцент1 2 2" xfId="43"/>
    <cellStyle name="20% - Акцент1 2 3" xfId="44"/>
    <cellStyle name="20% - Акцент1 2 4" xfId="45"/>
    <cellStyle name="20% - Акцент2" xfId="46"/>
    <cellStyle name="20% - Акцент2 2" xfId="47"/>
    <cellStyle name="20% - Акцент2 2 2" xfId="48"/>
    <cellStyle name="20% - Акцент2 2 3" xfId="49"/>
    <cellStyle name="20% - Акцент2 2 4" xfId="50"/>
    <cellStyle name="20% - Акцент3" xfId="51"/>
    <cellStyle name="20% - Акцент3 2" xfId="52"/>
    <cellStyle name="20% - Акцент3 2 2" xfId="53"/>
    <cellStyle name="20% - Акцент3 2 3" xfId="54"/>
    <cellStyle name="20% - Акцент3 2 4" xfId="55"/>
    <cellStyle name="20% - Акцент4" xfId="56"/>
    <cellStyle name="20% - Акцент4 2" xfId="57"/>
    <cellStyle name="20% - Акцент4 2 2" xfId="58"/>
    <cellStyle name="20% - Акцент4 2 3" xfId="59"/>
    <cellStyle name="20% - Акцент4 2 4" xfId="60"/>
    <cellStyle name="20% - Акцент5" xfId="61"/>
    <cellStyle name="20% - Акцент5 2" xfId="62"/>
    <cellStyle name="20% - Акцент5 2 2" xfId="63"/>
    <cellStyle name="20% - Акцент5 2 3" xfId="64"/>
    <cellStyle name="20% - Акцент5 2 4" xfId="65"/>
    <cellStyle name="20% - Акцент6" xfId="66"/>
    <cellStyle name="20% - Акцент6 2" xfId="67"/>
    <cellStyle name="20% - Акцент6 2 2" xfId="68"/>
    <cellStyle name="20% - Акцент6 2 3" xfId="69"/>
    <cellStyle name="20% - Акцент6 2 4" xfId="70"/>
    <cellStyle name="40% - Акцент1" xfId="71"/>
    <cellStyle name="40% - Акцент1 2" xfId="72"/>
    <cellStyle name="40% - Акцент1 2 2" xfId="73"/>
    <cellStyle name="40% - Акцент1 2 3" xfId="74"/>
    <cellStyle name="40% - Акцент1 2 4" xfId="75"/>
    <cellStyle name="40% - Акцент2" xfId="76"/>
    <cellStyle name="40% - Акцент2 2" xfId="77"/>
    <cellStyle name="40% - Акцент2 2 2" xfId="78"/>
    <cellStyle name="40% - Акцент2 2 3" xfId="79"/>
    <cellStyle name="40% - Акцент2 2 4" xfId="80"/>
    <cellStyle name="40% - Акцент3" xfId="81"/>
    <cellStyle name="40% - Акцент3 2" xfId="82"/>
    <cellStyle name="40% - Акцент3 2 2" xfId="83"/>
    <cellStyle name="40% - Акцент3 2 3" xfId="84"/>
    <cellStyle name="40% - Акцент3 2 4" xfId="85"/>
    <cellStyle name="40% - Акцент4" xfId="86"/>
    <cellStyle name="40% - Акцент4 2" xfId="87"/>
    <cellStyle name="40% - Акцент4 2 2" xfId="88"/>
    <cellStyle name="40% - Акцент4 2 3" xfId="89"/>
    <cellStyle name="40% - Акцент4 2 4" xfId="90"/>
    <cellStyle name="40% - Акцент5" xfId="91"/>
    <cellStyle name="40% - Акцент5 2" xfId="92"/>
    <cellStyle name="40% - Акцент5 2 2" xfId="93"/>
    <cellStyle name="40% - Акцент5 2 3" xfId="94"/>
    <cellStyle name="40% - Акцент5 2 4" xfId="95"/>
    <cellStyle name="40% - Акцент6" xfId="96"/>
    <cellStyle name="40% - Акцент6 2" xfId="97"/>
    <cellStyle name="40% - Акцент6 2 2" xfId="98"/>
    <cellStyle name="40% - Акцент6 2 3" xfId="99"/>
    <cellStyle name="40% - Акцент6 2 4" xfId="100"/>
    <cellStyle name="60% - Акцент1" xfId="101"/>
    <cellStyle name="60% - Акцент1 2" xfId="102"/>
    <cellStyle name="60% - Акцент1 2 2" xfId="103"/>
    <cellStyle name="60% - Акцент1 2 3" xfId="104"/>
    <cellStyle name="60% - Акцент1 2 4" xfId="105"/>
    <cellStyle name="60% - Акцент2" xfId="106"/>
    <cellStyle name="60% - Акцент2 2" xfId="107"/>
    <cellStyle name="60% - Акцент2 2 2" xfId="108"/>
    <cellStyle name="60% - Акцент2 2 3" xfId="109"/>
    <cellStyle name="60% - Акцент2 2 4" xfId="110"/>
    <cellStyle name="60% - Акцент3" xfId="111"/>
    <cellStyle name="60% - Акцент3 2" xfId="112"/>
    <cellStyle name="60% - Акцент3 2 2" xfId="113"/>
    <cellStyle name="60% - Акцент3 2 3" xfId="114"/>
    <cellStyle name="60% - Акцент3 2 4" xfId="115"/>
    <cellStyle name="60% - Акцент4" xfId="116"/>
    <cellStyle name="60% - Акцент4 2" xfId="117"/>
    <cellStyle name="60% - Акцент4 2 2" xfId="118"/>
    <cellStyle name="60% - Акцент4 2 3" xfId="119"/>
    <cellStyle name="60% - Акцент4 2 4" xfId="120"/>
    <cellStyle name="60% - Акцент5" xfId="121"/>
    <cellStyle name="60% - Акцент5 2" xfId="122"/>
    <cellStyle name="60% - Акцент5 2 2" xfId="123"/>
    <cellStyle name="60% - Акцент5 2 3" xfId="124"/>
    <cellStyle name="60% - Акцент5 2 4" xfId="125"/>
    <cellStyle name="60% - Акцент6" xfId="126"/>
    <cellStyle name="60% - Акцент6 2" xfId="127"/>
    <cellStyle name="60% - Акцент6 2 2" xfId="128"/>
    <cellStyle name="60% - Акцент6 2 3" xfId="129"/>
    <cellStyle name="60% - Акцент6 2 4" xfId="130"/>
    <cellStyle name="Accent1" xfId="131"/>
    <cellStyle name="Accent1 - 20%" xfId="132"/>
    <cellStyle name="Accent1 - 40%" xfId="133"/>
    <cellStyle name="Accent1 - 60%" xfId="134"/>
    <cellStyle name="Accent2" xfId="135"/>
    <cellStyle name="Accent2 - 20%" xfId="136"/>
    <cellStyle name="Accent2 - 40%" xfId="137"/>
    <cellStyle name="Accent2 - 60%" xfId="138"/>
    <cellStyle name="Accent3" xfId="139"/>
    <cellStyle name="Accent3 - 20%" xfId="140"/>
    <cellStyle name="Accent3 - 40%" xfId="141"/>
    <cellStyle name="Accent3 - 60%" xfId="142"/>
    <cellStyle name="Accent4" xfId="143"/>
    <cellStyle name="Accent4 - 20%" xfId="144"/>
    <cellStyle name="Accent4 - 40%" xfId="145"/>
    <cellStyle name="Accent4 - 60%" xfId="146"/>
    <cellStyle name="Accent5" xfId="147"/>
    <cellStyle name="Accent5 - 20%" xfId="148"/>
    <cellStyle name="Accent5 - 40%" xfId="149"/>
    <cellStyle name="Accent5 - 60%" xfId="150"/>
    <cellStyle name="Accent6" xfId="151"/>
    <cellStyle name="Accent6 - 20%" xfId="152"/>
    <cellStyle name="Accent6 - 40%" xfId="153"/>
    <cellStyle name="Accent6 - 60%" xfId="154"/>
    <cellStyle name="Bad" xfId="155"/>
    <cellStyle name="Calculation" xfId="156"/>
    <cellStyle name="Check Cell" xfId="157"/>
    <cellStyle name="Emphasis 1" xfId="158"/>
    <cellStyle name="Emphasis 2" xfId="159"/>
    <cellStyle name="Emphasis 3" xfId="160"/>
    <cellStyle name="Good" xfId="161"/>
    <cellStyle name="Heading 1" xfId="162"/>
    <cellStyle name="Heading 2" xfId="163"/>
    <cellStyle name="Heading 3" xfId="164"/>
    <cellStyle name="Heading 4" xfId="165"/>
    <cellStyle name="Iau?iue_o10-n" xfId="166"/>
    <cellStyle name="Input" xfId="167"/>
    <cellStyle name="Linked Cell" xfId="168"/>
    <cellStyle name="Neutral" xfId="169"/>
    <cellStyle name="Normal_09_5_12M" xfId="170"/>
    <cellStyle name="normбlnм_laroux" xfId="171"/>
    <cellStyle name="Note" xfId="172"/>
    <cellStyle name="Note 2" xfId="173"/>
    <cellStyle name="Output" xfId="174"/>
    <cellStyle name="SAPBEXaggData" xfId="175"/>
    <cellStyle name="SAPBEXaggDataEmph" xfId="176"/>
    <cellStyle name="SAPBEXaggItem" xfId="177"/>
    <cellStyle name="SAPBEXaggItemX" xfId="178"/>
    <cellStyle name="SAPBEXchaText" xfId="179"/>
    <cellStyle name="SAPBEXexcBad7" xfId="180"/>
    <cellStyle name="SAPBEXexcBad8" xfId="181"/>
    <cellStyle name="SAPBEXexcBad9" xfId="182"/>
    <cellStyle name="SAPBEXexcCritical4" xfId="183"/>
    <cellStyle name="SAPBEXexcCritical5" xfId="184"/>
    <cellStyle name="SAPBEXexcCritical6" xfId="185"/>
    <cellStyle name="SAPBEXexcGood1" xfId="186"/>
    <cellStyle name="SAPBEXexcGood2" xfId="187"/>
    <cellStyle name="SAPBEXexcGood3" xfId="188"/>
    <cellStyle name="SAPBEXfilterDrill" xfId="189"/>
    <cellStyle name="SAPBEXfilterItem" xfId="190"/>
    <cellStyle name="SAPBEXfilterText" xfId="191"/>
    <cellStyle name="SAPBEXformats" xfId="192"/>
    <cellStyle name="SAPBEXheaderItem" xfId="193"/>
    <cellStyle name="SAPBEXheaderText" xfId="194"/>
    <cellStyle name="SAPBEXHLevel0" xfId="195"/>
    <cellStyle name="SAPBEXHLevel0X" xfId="196"/>
    <cellStyle name="SAPBEXHLevel0X 2" xfId="197"/>
    <cellStyle name="SAPBEXHLevel1" xfId="198"/>
    <cellStyle name="SAPBEXHLevel1X" xfId="199"/>
    <cellStyle name="SAPBEXHLevel1X 2" xfId="200"/>
    <cellStyle name="SAPBEXHLevel2" xfId="201"/>
    <cellStyle name="SAPBEXHLevel2X" xfId="202"/>
    <cellStyle name="SAPBEXHLevel2X 2" xfId="203"/>
    <cellStyle name="SAPBEXHLevel3" xfId="204"/>
    <cellStyle name="SAPBEXHLevel3X" xfId="205"/>
    <cellStyle name="SAPBEXHLevel3X 2" xfId="206"/>
    <cellStyle name="SAPBEXinputData" xfId="207"/>
    <cellStyle name="SAPBEXinputData 2" xfId="208"/>
    <cellStyle name="SAPBEXItemHeader" xfId="209"/>
    <cellStyle name="SAPBEXresData" xfId="210"/>
    <cellStyle name="SAPBEXresDataEmph" xfId="211"/>
    <cellStyle name="SAPBEXresItem" xfId="212"/>
    <cellStyle name="SAPBEXresItemX" xfId="213"/>
    <cellStyle name="SAPBEXstdData" xfId="214"/>
    <cellStyle name="SAPBEXstdDataEmph" xfId="215"/>
    <cellStyle name="SAPBEXstdItem" xfId="216"/>
    <cellStyle name="SAPBEXstdItemX" xfId="217"/>
    <cellStyle name="SAPBEXtitle" xfId="218"/>
    <cellStyle name="SAPBEXunassignedItem" xfId="219"/>
    <cellStyle name="SAPBEXundefined" xfId="220"/>
    <cellStyle name="Sheet Title" xfId="221"/>
    <cellStyle name="Total" xfId="222"/>
    <cellStyle name="Warning Text" xfId="223"/>
    <cellStyle name="Акцент1" xfId="224"/>
    <cellStyle name="Акцент1 2" xfId="225"/>
    <cellStyle name="Акцент1 2 2" xfId="226"/>
    <cellStyle name="Акцент1 2 3" xfId="227"/>
    <cellStyle name="Акцент1 2 4" xfId="228"/>
    <cellStyle name="Акцент2" xfId="229"/>
    <cellStyle name="Акцент2 2" xfId="230"/>
    <cellStyle name="Акцент2 2 2" xfId="231"/>
    <cellStyle name="Акцент2 2 3" xfId="232"/>
    <cellStyle name="Акцент2 2 4" xfId="233"/>
    <cellStyle name="Акцент3" xfId="234"/>
    <cellStyle name="Акцент3 2" xfId="235"/>
    <cellStyle name="Акцент3 2 2" xfId="236"/>
    <cellStyle name="Акцент3 2 3" xfId="237"/>
    <cellStyle name="Акцент3 2 4" xfId="238"/>
    <cellStyle name="Акцент4" xfId="239"/>
    <cellStyle name="Акцент4 2" xfId="240"/>
    <cellStyle name="Акцент4 2 2" xfId="241"/>
    <cellStyle name="Акцент4 2 3" xfId="242"/>
    <cellStyle name="Акцент4 2 4" xfId="243"/>
    <cellStyle name="Акцент5" xfId="244"/>
    <cellStyle name="Акцент5 2" xfId="245"/>
    <cellStyle name="Акцент5 2 2" xfId="246"/>
    <cellStyle name="Акцент5 2 3" xfId="247"/>
    <cellStyle name="Акцент5 2 4" xfId="248"/>
    <cellStyle name="Акцент6" xfId="249"/>
    <cellStyle name="Акцент6 2" xfId="250"/>
    <cellStyle name="Акцент6 2 2" xfId="251"/>
    <cellStyle name="Акцент6 2 3" xfId="252"/>
    <cellStyle name="Акцент6 2 4" xfId="253"/>
    <cellStyle name="Ввод " xfId="254"/>
    <cellStyle name="Ввод  2" xfId="255"/>
    <cellStyle name="Ввод  2 2" xfId="256"/>
    <cellStyle name="Ввод  2 3" xfId="257"/>
    <cellStyle name="Ввод  2 4" xfId="258"/>
    <cellStyle name="Вывод" xfId="259"/>
    <cellStyle name="Вывод 2" xfId="260"/>
    <cellStyle name="Вывод 2 2" xfId="261"/>
    <cellStyle name="Вывод 2 3" xfId="262"/>
    <cellStyle name="Вывод 2 4" xfId="263"/>
    <cellStyle name="Вычисление" xfId="264"/>
    <cellStyle name="Вычисление 2" xfId="265"/>
    <cellStyle name="Вычисление 2 2" xfId="266"/>
    <cellStyle name="Вычисление 2 3" xfId="267"/>
    <cellStyle name="Вычисление 2 4" xfId="268"/>
    <cellStyle name="Hyperlink" xfId="269"/>
    <cellStyle name="Гиперссылка 2" xfId="270"/>
    <cellStyle name="Гиперссылка 3" xfId="271"/>
    <cellStyle name="Гиперссылка 35" xfId="272"/>
    <cellStyle name="Currency" xfId="273"/>
    <cellStyle name="Currency [0]" xfId="274"/>
    <cellStyle name="Денежный 2" xfId="275"/>
    <cellStyle name="Заголовок 1" xfId="276"/>
    <cellStyle name="Заголовок 2" xfId="277"/>
    <cellStyle name="Заголовок 3" xfId="278"/>
    <cellStyle name="Заголовок 4" xfId="279"/>
    <cellStyle name="Итог" xfId="280"/>
    <cellStyle name="Контрольная ячейка" xfId="281"/>
    <cellStyle name="Контрольная ячейка 2" xfId="282"/>
    <cellStyle name="Контрольная ячейка 2 2" xfId="283"/>
    <cellStyle name="Контрольная ячейка 2 3" xfId="284"/>
    <cellStyle name="Контрольная ячейка 2 4" xfId="285"/>
    <cellStyle name="Название" xfId="286"/>
    <cellStyle name="Нейтральный" xfId="287"/>
    <cellStyle name="Нейтральный 2" xfId="288"/>
    <cellStyle name="Нейтральный 2 2" xfId="289"/>
    <cellStyle name="Нейтральный 2 3" xfId="290"/>
    <cellStyle name="Нейтральный 2 4" xfId="291"/>
    <cellStyle name="Обычный 10" xfId="292"/>
    <cellStyle name="Обычный 2" xfId="293"/>
    <cellStyle name="Обычный 2 10" xfId="294"/>
    <cellStyle name="Обычный 2 11" xfId="295"/>
    <cellStyle name="Обычный 2 2" xfId="296"/>
    <cellStyle name="Обычный 2 2 10" xfId="297"/>
    <cellStyle name="Обычный 2 2 2" xfId="298"/>
    <cellStyle name="Обычный 2 2 2 10" xfId="299"/>
    <cellStyle name="Обычный 2 2 2 2" xfId="300"/>
    <cellStyle name="Обычный 2 2 2 6" xfId="301"/>
    <cellStyle name="Обычный 2 2 2_Формы 66N_ФинВложения v.02" xfId="302"/>
    <cellStyle name="Обычный 2 2 3" xfId="303"/>
    <cellStyle name="Обычный 2 2 4" xfId="304"/>
    <cellStyle name="Обычный 2 2 4 2" xfId="305"/>
    <cellStyle name="Обычный 2 2 4 2 2" xfId="306"/>
    <cellStyle name="Обычный 2 2 4 2_Формы сбора ОКО - часть 2 ОПЭ" xfId="307"/>
    <cellStyle name="Обычный 2 3" xfId="308"/>
    <cellStyle name="Обычный 2 3 2" xfId="309"/>
    <cellStyle name="Обычный 2 3_Формы сбора ОКО - часть 2 ОПЭ" xfId="310"/>
    <cellStyle name="Обычный 2 3_Формы сбора ОКО - часть 2 ОПЭ 20110111" xfId="311"/>
    <cellStyle name="Обычный 2 4" xfId="312"/>
    <cellStyle name="Обычный 2 4 2" xfId="313"/>
    <cellStyle name="Обычный 2_Формы 66N_Запасы v.04" xfId="314"/>
    <cellStyle name="Обычный 3" xfId="315"/>
    <cellStyle name="Обычный 3 10" xfId="316"/>
    <cellStyle name="Обычный 3 10 2" xfId="317"/>
    <cellStyle name="Обычный 3 2" xfId="318"/>
    <cellStyle name="Обычный 3 2 2" xfId="319"/>
    <cellStyle name="Обычный 3 2_Формы сбора ОКО - часть 2 ОПЭ" xfId="320"/>
    <cellStyle name="Обычный 3 7" xfId="321"/>
    <cellStyle name="Обычный 3_Формы сбора ОКО - часть 2 ОПЭ 20110111" xfId="322"/>
    <cellStyle name="Обычный 35" xfId="323"/>
    <cellStyle name="Обычный 35 2" xfId="324"/>
    <cellStyle name="Обычный 36" xfId="325"/>
    <cellStyle name="Обычный 37" xfId="326"/>
    <cellStyle name="Обычный 37 2" xfId="327"/>
    <cellStyle name="Обычный 37 2 2" xfId="328"/>
    <cellStyle name="Обычный 37_Формы сбора ОКО - часть 2 ОПЭ" xfId="329"/>
    <cellStyle name="Обычный 4" xfId="330"/>
    <cellStyle name="Обычный 4 10" xfId="331"/>
    <cellStyle name="Обычный 4 14" xfId="332"/>
    <cellStyle name="Обычный 4 2" xfId="333"/>
    <cellStyle name="Обычный 4 3" xfId="334"/>
    <cellStyle name="Обычный 4 3 2" xfId="335"/>
    <cellStyle name="Обычный 4 4" xfId="336"/>
    <cellStyle name="Обычный 4_N16_6" xfId="337"/>
    <cellStyle name="Обычный 5" xfId="338"/>
    <cellStyle name="Обычный 6" xfId="339"/>
    <cellStyle name="Обычный 7" xfId="340"/>
    <cellStyle name="Обычный 7 2" xfId="341"/>
    <cellStyle name="Обычный 7_N13_2" xfId="342"/>
    <cellStyle name="Обычный 9" xfId="343"/>
    <cellStyle name="Обычный 9 14" xfId="344"/>
    <cellStyle name="Обычный 9 2" xfId="345"/>
    <cellStyle name="Обычный 9_N16_6" xfId="346"/>
    <cellStyle name="Обычный_GODOTSCH 2" xfId="347"/>
    <cellStyle name="Обычный_GODOTSCH_Книга111" xfId="348"/>
    <cellStyle name="Обычный_ФИАЛКИНА    Формы сбора ОКО - часть 1 ОПЭ 20110111" xfId="349"/>
    <cellStyle name="Followed Hyperlink" xfId="350"/>
    <cellStyle name="Плохой" xfId="351"/>
    <cellStyle name="Плохой 2" xfId="352"/>
    <cellStyle name="Плохой 2 2" xfId="353"/>
    <cellStyle name="Плохой 2 3" xfId="354"/>
    <cellStyle name="Плохой 2 4" xfId="355"/>
    <cellStyle name="Пояснение" xfId="356"/>
    <cellStyle name="Примечание" xfId="357"/>
    <cellStyle name="Примечание 2" xfId="358"/>
    <cellStyle name="Примечание 2 2" xfId="359"/>
    <cellStyle name="Примечание 2 3" xfId="360"/>
    <cellStyle name="Примечание 2 4" xfId="361"/>
    <cellStyle name="Percent" xfId="362"/>
    <cellStyle name="Связанная ячейка" xfId="363"/>
    <cellStyle name="Стиль 1" xfId="364"/>
    <cellStyle name="Текст предупреждения" xfId="365"/>
    <cellStyle name="Тысячи [0]_CIP write-off" xfId="366"/>
    <cellStyle name="Тысячи_CIP write-off" xfId="367"/>
    <cellStyle name="Comma" xfId="368"/>
    <cellStyle name="Comma [0]" xfId="369"/>
    <cellStyle name="Финансовый 2" xfId="370"/>
    <cellStyle name="Финансовый 2 2" xfId="371"/>
    <cellStyle name="Финансовый 2 3" xfId="372"/>
    <cellStyle name="Финансовый 2 4" xfId="373"/>
    <cellStyle name="Финансовый 2_Формы 66N_Запасы v.04" xfId="374"/>
    <cellStyle name="Финансовый 3" xfId="375"/>
    <cellStyle name="Финансовый 4" xfId="376"/>
    <cellStyle name="Хороший" xfId="377"/>
    <cellStyle name="Хороший 2" xfId="378"/>
    <cellStyle name="Хороший 2 2" xfId="379"/>
    <cellStyle name="Хороший 2 3" xfId="380"/>
    <cellStyle name="Хороший 2 4" xfId="3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k2.com\fs\&#1044;&#1048;&#1056;&#1045;&#1050;&#1062;&#1048;&#1048;\&#1044;&#1077;&#1087;&#1072;&#1088;&#1090;&#1072;&#1084;&#1077;&#1085;&#1090;%20&#1086;&#1088;&#1075;&#1072;&#1085;&#1080;&#1079;&#1072;&#1094;&#1080;&#1080;%20&#1089;&#1074;&#1086;&#1076;&#1085;&#1086;&#1081;%20&#1086;&#1090;&#1095;&#1105;&#1090;&#1085;&#1086;&#1089;&#1090;&#1080;%20&#1080;%20&#1084;&#1077;&#1090;&#1086;&#1076;&#1086;&#1083;&#1086;&#1075;&#1080;&#1080;%20&#1091;&#1095;&#1105;&#1090;&#1072;\&#1052;&#1072;&#1082;&#1077;&#1090;&#1099;\2012%20&#1075;&#1086;&#1076;\2012\&#1055;&#1080;&#1089;&#1100;&#1084;&#1086;%20&#1087;&#1086;%20&#1086;&#1090;&#1095;&#1077;&#1090;&#1091;\WGC-2-12-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k2.com\fs\Users\Personal\kaudelnayamv\Desktop\&#1092;&#1086;&#1088;&#1084;&#1072;%201%2003-1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k2.com\fs\Users\Personal\kaudelnayamv\Desktop\&#1092;&#1086;&#1088;&#1084;&#1072;%201%2012-1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k2.com\fs\Users\Personal\kaudelnayamv\Desktop\&#1092;&#1086;&#1088;&#1084;&#1072;%202%2012-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k2.com\fs\Users\Personal\kaudelnayamv\Desktop\WGC-2-12-13%20-%20&#1092;&#1086;&#1088;&#1084;&#1072;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k2.com\fs\Users\Personal\kaudelnayamv\Desktop\&#1092;&#1086;&#1088;&#1084;&#1072;%204-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"/>
      <sheetName val="форма 2"/>
      <sheetName val="форма 3_"/>
      <sheetName val="форма 3_а_"/>
      <sheetName val="форма 4"/>
      <sheetName val="форма 3"/>
      <sheetName val="форма 3_а"/>
    </sheetNames>
    <sheetDataSet>
      <sheetData sheetId="0">
        <row r="21">
          <cell r="D21">
            <v>40233</v>
          </cell>
          <cell r="E21">
            <v>45690</v>
          </cell>
        </row>
        <row r="22">
          <cell r="D22">
            <v>40233</v>
          </cell>
          <cell r="E22">
            <v>45690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81963561</v>
          </cell>
          <cell r="E26">
            <v>68035514</v>
          </cell>
        </row>
        <row r="27">
          <cell r="D27">
            <v>52481817</v>
          </cell>
          <cell r="E27">
            <v>32568585</v>
          </cell>
        </row>
        <row r="28">
          <cell r="D28">
            <v>66551</v>
          </cell>
          <cell r="E28">
            <v>64407</v>
          </cell>
        </row>
        <row r="29">
          <cell r="D29">
            <v>52172606</v>
          </cell>
          <cell r="E29">
            <v>32238526</v>
          </cell>
        </row>
        <row r="30">
          <cell r="D30">
            <v>29481744</v>
          </cell>
          <cell r="E30">
            <v>35466929</v>
          </cell>
        </row>
        <row r="31">
          <cell r="D31">
            <v>0</v>
          </cell>
          <cell r="E31">
            <v>9595</v>
          </cell>
        </row>
        <row r="32">
          <cell r="D32">
            <v>2761531</v>
          </cell>
          <cell r="E32">
            <v>1653641</v>
          </cell>
        </row>
        <row r="33">
          <cell r="D33">
            <v>24713</v>
          </cell>
          <cell r="E33">
            <v>554703</v>
          </cell>
        </row>
        <row r="34">
          <cell r="D34">
            <v>530000</v>
          </cell>
          <cell r="E34">
            <v>0</v>
          </cell>
        </row>
        <row r="35">
          <cell r="D35">
            <v>66358</v>
          </cell>
          <cell r="E35">
            <v>87280</v>
          </cell>
        </row>
        <row r="36">
          <cell r="D36">
            <v>1061055</v>
          </cell>
          <cell r="E36">
            <v>13016</v>
          </cell>
        </row>
        <row r="37">
          <cell r="D37">
            <v>613126</v>
          </cell>
          <cell r="E37">
            <v>304136</v>
          </cell>
        </row>
        <row r="38">
          <cell r="D38">
            <v>12163775</v>
          </cell>
          <cell r="E38">
            <v>16477322</v>
          </cell>
        </row>
        <row r="39">
          <cell r="D39">
            <v>0</v>
          </cell>
          <cell r="E39">
            <v>0</v>
          </cell>
        </row>
        <row r="40">
          <cell r="D40">
            <v>6477</v>
          </cell>
          <cell r="E40">
            <v>11512</v>
          </cell>
        </row>
        <row r="41">
          <cell r="D41">
            <v>97542226</v>
          </cell>
          <cell r="E41">
            <v>86525898</v>
          </cell>
        </row>
        <row r="47">
          <cell r="D47">
            <v>6925145</v>
          </cell>
          <cell r="E47">
            <v>6426357</v>
          </cell>
        </row>
        <row r="48">
          <cell r="D48">
            <v>6846761</v>
          </cell>
          <cell r="E48">
            <v>6348326</v>
          </cell>
        </row>
        <row r="49">
          <cell r="D49">
            <v>3758</v>
          </cell>
          <cell r="E49">
            <v>2447</v>
          </cell>
        </row>
        <row r="50">
          <cell r="D50">
            <v>74621</v>
          </cell>
          <cell r="E50">
            <v>75579</v>
          </cell>
        </row>
        <row r="51">
          <cell r="D51">
            <v>5</v>
          </cell>
          <cell r="E51">
            <v>5</v>
          </cell>
        </row>
        <row r="54">
          <cell r="D54">
            <v>188998</v>
          </cell>
          <cell r="E54">
            <v>78462</v>
          </cell>
        </row>
        <row r="55">
          <cell r="D55">
            <v>25617017</v>
          </cell>
          <cell r="E55">
            <v>24332846</v>
          </cell>
        </row>
        <row r="56">
          <cell r="D56">
            <v>494376</v>
          </cell>
          <cell r="E56">
            <v>139793</v>
          </cell>
        </row>
        <row r="57">
          <cell r="D57">
            <v>382811</v>
          </cell>
          <cell r="E57">
            <v>20718</v>
          </cell>
        </row>
        <row r="58">
          <cell r="D58">
            <v>1703</v>
          </cell>
          <cell r="E58">
            <v>83297</v>
          </cell>
        </row>
        <row r="59">
          <cell r="D59">
            <v>109862</v>
          </cell>
          <cell r="E59">
            <v>35778</v>
          </cell>
        </row>
        <row r="60">
          <cell r="D60">
            <v>25122641</v>
          </cell>
          <cell r="E60">
            <v>24193053</v>
          </cell>
        </row>
        <row r="61">
          <cell r="D61">
            <v>9281610</v>
          </cell>
          <cell r="E61">
            <v>6567072</v>
          </cell>
        </row>
        <row r="62">
          <cell r="D62">
            <v>0</v>
          </cell>
          <cell r="E62">
            <v>0</v>
          </cell>
        </row>
        <row r="63">
          <cell r="D63">
            <v>10772743</v>
          </cell>
          <cell r="E63">
            <v>11917362</v>
          </cell>
        </row>
        <row r="64">
          <cell r="D64">
            <v>5068288</v>
          </cell>
          <cell r="E64">
            <v>5708619</v>
          </cell>
        </row>
        <row r="65">
          <cell r="D65">
            <v>2628376</v>
          </cell>
          <cell r="E65">
            <v>68475</v>
          </cell>
        </row>
        <row r="66">
          <cell r="D66">
            <v>3195</v>
          </cell>
          <cell r="E66">
            <v>3368</v>
          </cell>
        </row>
        <row r="67">
          <cell r="D67">
            <v>3751338</v>
          </cell>
          <cell r="E67">
            <v>337851</v>
          </cell>
        </row>
        <row r="68">
          <cell r="D68">
            <v>0</v>
          </cell>
          <cell r="E68">
            <v>0</v>
          </cell>
        </row>
        <row r="69">
          <cell r="D69">
            <v>227169</v>
          </cell>
          <cell r="E69">
            <v>337762</v>
          </cell>
        </row>
        <row r="70">
          <cell r="D70">
            <v>0</v>
          </cell>
          <cell r="E70">
            <v>0</v>
          </cell>
        </row>
        <row r="71">
          <cell r="D71">
            <v>3524169</v>
          </cell>
          <cell r="E71">
            <v>89</v>
          </cell>
        </row>
        <row r="72">
          <cell r="D72">
            <v>26614</v>
          </cell>
          <cell r="E72">
            <v>6235</v>
          </cell>
        </row>
        <row r="73">
          <cell r="D73">
            <v>0</v>
          </cell>
          <cell r="E73">
            <v>0</v>
          </cell>
        </row>
        <row r="74">
          <cell r="D74">
            <v>39137488</v>
          </cell>
          <cell r="E74">
            <v>31250226</v>
          </cell>
        </row>
        <row r="75">
          <cell r="D75">
            <v>136679714</v>
          </cell>
          <cell r="E75">
            <v>117776124</v>
          </cell>
        </row>
        <row r="81">
          <cell r="D81">
            <v>21518239</v>
          </cell>
          <cell r="E81">
            <v>21518239</v>
          </cell>
        </row>
        <row r="82">
          <cell r="D82">
            <v>-4045753</v>
          </cell>
          <cell r="E82">
            <v>-4045327</v>
          </cell>
        </row>
        <row r="83">
          <cell r="D83">
            <v>210313</v>
          </cell>
          <cell r="E83">
            <v>210505</v>
          </cell>
        </row>
        <row r="84">
          <cell r="D84">
            <v>55632598</v>
          </cell>
          <cell r="E84">
            <v>55632598</v>
          </cell>
        </row>
        <row r="85">
          <cell r="D85">
            <v>479307</v>
          </cell>
          <cell r="E85">
            <v>422402</v>
          </cell>
        </row>
        <row r="86">
          <cell r="D86">
            <v>5856421</v>
          </cell>
          <cell r="E86">
            <v>1963359</v>
          </cell>
        </row>
        <row r="87">
          <cell r="D87">
            <v>0</v>
          </cell>
          <cell r="E87">
            <v>0</v>
          </cell>
        </row>
        <row r="88">
          <cell r="D88">
            <v>79651125</v>
          </cell>
          <cell r="E88">
            <v>75701776</v>
          </cell>
        </row>
        <row r="90">
          <cell r="D90">
            <v>20100000</v>
          </cell>
          <cell r="E90">
            <v>26553808</v>
          </cell>
        </row>
        <row r="91">
          <cell r="D91">
            <v>0</v>
          </cell>
          <cell r="E91">
            <v>0</v>
          </cell>
        </row>
        <row r="92">
          <cell r="D92">
            <v>20100000</v>
          </cell>
          <cell r="E92">
            <v>26553808</v>
          </cell>
        </row>
        <row r="93">
          <cell r="D93">
            <v>2071093</v>
          </cell>
          <cell r="E93">
            <v>1744339</v>
          </cell>
        </row>
        <row r="94">
          <cell r="D94">
            <v>0</v>
          </cell>
          <cell r="E94">
            <v>0</v>
          </cell>
        </row>
        <row r="95">
          <cell r="D95">
            <v>704615</v>
          </cell>
          <cell r="E95">
            <v>216066</v>
          </cell>
        </row>
        <row r="96"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  <row r="98">
          <cell r="D98">
            <v>22875708</v>
          </cell>
          <cell r="E98">
            <v>28514213</v>
          </cell>
        </row>
        <row r="100">
          <cell r="D100">
            <v>3200360</v>
          </cell>
          <cell r="E100">
            <v>5554467</v>
          </cell>
        </row>
        <row r="101">
          <cell r="D101">
            <v>3200360</v>
          </cell>
          <cell r="E101">
            <v>4000000</v>
          </cell>
        </row>
        <row r="102">
          <cell r="D102">
            <v>0</v>
          </cell>
          <cell r="E102">
            <v>1554467</v>
          </cell>
        </row>
        <row r="103">
          <cell r="D103">
            <v>0</v>
          </cell>
          <cell r="E103">
            <v>0</v>
          </cell>
        </row>
        <row r="104">
          <cell r="D104">
            <v>30464102</v>
          </cell>
          <cell r="E104">
            <v>7366398</v>
          </cell>
        </row>
        <row r="105">
          <cell r="D105">
            <v>5834819</v>
          </cell>
          <cell r="E105">
            <v>5961951</v>
          </cell>
        </row>
        <row r="106">
          <cell r="D106">
            <v>284317</v>
          </cell>
          <cell r="E106">
            <v>277029</v>
          </cell>
        </row>
        <row r="107">
          <cell r="D107">
            <v>104831</v>
          </cell>
          <cell r="E107">
            <v>134098</v>
          </cell>
        </row>
        <row r="108">
          <cell r="D108">
            <v>935333</v>
          </cell>
          <cell r="E108">
            <v>344850</v>
          </cell>
        </row>
        <row r="109">
          <cell r="D109">
            <v>23301005</v>
          </cell>
          <cell r="E109">
            <v>644744</v>
          </cell>
        </row>
        <row r="110">
          <cell r="D110">
            <v>0</v>
          </cell>
          <cell r="E110">
            <v>0</v>
          </cell>
        </row>
        <row r="111">
          <cell r="D111">
            <v>5460</v>
          </cell>
          <cell r="E111">
            <v>32244</v>
          </cell>
        </row>
        <row r="112">
          <cell r="D112">
            <v>23295545</v>
          </cell>
          <cell r="E112">
            <v>612500</v>
          </cell>
        </row>
        <row r="113">
          <cell r="D113">
            <v>3797</v>
          </cell>
          <cell r="E113">
            <v>3726</v>
          </cell>
        </row>
        <row r="114">
          <cell r="D114">
            <v>10209</v>
          </cell>
          <cell r="E114">
            <v>11013</v>
          </cell>
        </row>
        <row r="115">
          <cell r="D115">
            <v>478210</v>
          </cell>
          <cell r="E115">
            <v>628257</v>
          </cell>
        </row>
        <row r="116">
          <cell r="D116">
            <v>0</v>
          </cell>
          <cell r="E116">
            <v>0</v>
          </cell>
        </row>
        <row r="117">
          <cell r="D117">
            <v>34152881</v>
          </cell>
          <cell r="E117">
            <v>13560135</v>
          </cell>
        </row>
        <row r="118">
          <cell r="D118">
            <v>136679714</v>
          </cell>
          <cell r="E118">
            <v>117776124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кет_01.01.2013"/>
      <sheetName val="Макет_31.03.2013"/>
      <sheetName val="Макет_31.03.2012"/>
      <sheetName val="Макет_30.06.2012"/>
      <sheetName val="Баланс"/>
      <sheetName val="Проверка бал"/>
      <sheetName val="иа"/>
      <sheetName val="кр"/>
      <sheetName val="ч"/>
      <sheetName val="н"/>
      <sheetName val="р"/>
      <sheetName val="ки"/>
      <sheetName val="т"/>
      <sheetName val="ст"/>
      <sheetName val="п"/>
      <sheetName val="се"/>
      <sheetName val="су"/>
      <sheetName val="а"/>
      <sheetName val="оиа"/>
      <sheetName val="68иа"/>
      <sheetName val="76ДЗ"/>
      <sheetName val="долгосрочная ДЗ (2)"/>
      <sheetName val="76КЗ"/>
      <sheetName val="Чистые активы"/>
    </sheetNames>
    <sheetDataSet>
      <sheetData sheetId="4">
        <row r="47">
          <cell r="E47">
            <v>97831612</v>
          </cell>
        </row>
        <row r="108">
          <cell r="E108">
            <v>135997654</v>
          </cell>
        </row>
        <row r="134">
          <cell r="E134">
            <v>0</v>
          </cell>
        </row>
        <row r="172">
          <cell r="E172">
            <v>30828907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акет_01.01.2013"/>
      <sheetName val="Макет_31.12.2013"/>
      <sheetName val="Макет_31.03.2012"/>
      <sheetName val="Макет_30.06.2012"/>
      <sheetName val="Баланс"/>
      <sheetName val="Проверка бал"/>
      <sheetName val="иа"/>
      <sheetName val="кр"/>
      <sheetName val="ч"/>
      <sheetName val="н"/>
      <sheetName val="р"/>
      <sheetName val="ки"/>
      <sheetName val="т"/>
      <sheetName val="ст"/>
      <sheetName val="п"/>
      <sheetName val="се"/>
      <sheetName val="су"/>
      <sheetName val="а"/>
      <sheetName val="оиа"/>
      <sheetName val="58иа"/>
      <sheetName val="68иа6м13"/>
      <sheetName val="68иа3м13"/>
      <sheetName val="76ДЗ"/>
      <sheetName val="76КЗ"/>
      <sheetName val="долгосрочная ДЗ"/>
      <sheetName val="Чистые активы"/>
    </sheetNames>
    <sheetDataSet>
      <sheetData sheetId="4">
        <row r="27">
          <cell r="E27">
            <v>630501</v>
          </cell>
        </row>
        <row r="29">
          <cell r="E29">
            <v>86146</v>
          </cell>
        </row>
        <row r="32">
          <cell r="E32">
            <v>51995267</v>
          </cell>
        </row>
        <row r="33">
          <cell r="E33">
            <v>66551</v>
          </cell>
        </row>
        <row r="34">
          <cell r="E34">
            <v>51711617</v>
          </cell>
        </row>
        <row r="36">
          <cell r="E36">
            <v>46591175</v>
          </cell>
        </row>
        <row r="40">
          <cell r="E40">
            <v>2473997</v>
          </cell>
        </row>
        <row r="41">
          <cell r="E41">
            <v>24713</v>
          </cell>
        </row>
        <row r="42">
          <cell r="E42">
            <v>0</v>
          </cell>
        </row>
        <row r="43">
          <cell r="E43">
            <v>581342</v>
          </cell>
        </row>
        <row r="44">
          <cell r="E44">
            <v>1048344</v>
          </cell>
        </row>
        <row r="46">
          <cell r="E46">
            <v>437224</v>
          </cell>
        </row>
        <row r="47">
          <cell r="E47">
            <v>844681</v>
          </cell>
        </row>
        <row r="52">
          <cell r="E52">
            <v>6629541</v>
          </cell>
        </row>
        <row r="59">
          <cell r="E59">
            <v>3268</v>
          </cell>
        </row>
        <row r="60">
          <cell r="E60">
            <v>74621</v>
          </cell>
        </row>
        <row r="61">
          <cell r="E61">
            <v>3</v>
          </cell>
        </row>
        <row r="62">
          <cell r="E62">
            <v>723202</v>
          </cell>
        </row>
        <row r="64">
          <cell r="E64">
            <v>62191</v>
          </cell>
        </row>
        <row r="68">
          <cell r="E68">
            <v>130577</v>
          </cell>
        </row>
        <row r="69">
          <cell r="E69">
            <v>53455</v>
          </cell>
        </row>
        <row r="74">
          <cell r="E74">
            <v>9285413</v>
          </cell>
        </row>
        <row r="79">
          <cell r="E79">
            <v>19702330</v>
          </cell>
        </row>
        <row r="87">
          <cell r="E87">
            <v>5051580</v>
          </cell>
        </row>
        <row r="96">
          <cell r="E96">
            <v>4154930</v>
          </cell>
        </row>
        <row r="97">
          <cell r="E97">
            <v>16113</v>
          </cell>
        </row>
        <row r="101">
          <cell r="E101">
            <v>2287896</v>
          </cell>
        </row>
        <row r="103">
          <cell r="E103">
            <v>3459384</v>
          </cell>
        </row>
        <row r="107">
          <cell r="E107">
            <v>3147</v>
          </cell>
        </row>
        <row r="109">
          <cell r="E109">
            <v>154680529</v>
          </cell>
        </row>
        <row r="112">
          <cell r="E112">
            <v>40057009</v>
          </cell>
        </row>
        <row r="115">
          <cell r="E115">
            <v>-4045753</v>
          </cell>
        </row>
        <row r="116">
          <cell r="E116">
            <v>210297</v>
          </cell>
        </row>
        <row r="117">
          <cell r="E117">
            <v>60094783</v>
          </cell>
        </row>
        <row r="118">
          <cell r="E118">
            <v>679641</v>
          </cell>
        </row>
        <row r="121">
          <cell r="E121">
            <v>5656103</v>
          </cell>
        </row>
        <row r="122">
          <cell r="E122">
            <v>4483149</v>
          </cell>
        </row>
        <row r="123">
          <cell r="E123">
            <v>107135229</v>
          </cell>
        </row>
        <row r="125">
          <cell r="E125">
            <v>2870664</v>
          </cell>
        </row>
        <row r="126">
          <cell r="E126">
            <v>31700000</v>
          </cell>
        </row>
        <row r="127">
          <cell r="E127">
            <v>2597391</v>
          </cell>
        </row>
        <row r="128">
          <cell r="E128">
            <v>987751</v>
          </cell>
        </row>
        <row r="132">
          <cell r="E132">
            <v>38155806</v>
          </cell>
        </row>
        <row r="134">
          <cell r="E134">
            <v>0</v>
          </cell>
        </row>
        <row r="136">
          <cell r="E136">
            <v>2643</v>
          </cell>
        </row>
        <row r="138">
          <cell r="E138">
            <v>7543384</v>
          </cell>
        </row>
        <row r="151">
          <cell r="E151">
            <v>384798</v>
          </cell>
        </row>
        <row r="152">
          <cell r="E152">
            <v>126540</v>
          </cell>
        </row>
        <row r="157">
          <cell r="E157">
            <v>497643</v>
          </cell>
        </row>
        <row r="164">
          <cell r="E164">
            <v>46805</v>
          </cell>
        </row>
        <row r="167">
          <cell r="E167">
            <v>258647</v>
          </cell>
        </row>
        <row r="169">
          <cell r="E169">
            <v>3624</v>
          </cell>
        </row>
        <row r="170">
          <cell r="E170">
            <v>9486</v>
          </cell>
        </row>
        <row r="171">
          <cell r="E171">
            <v>515924</v>
          </cell>
        </row>
        <row r="173">
          <cell r="E173">
            <v>9389494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акет по отгрузке"/>
      <sheetName val="расшифровка ф2 ОГК-2"/>
      <sheetName val="Кор-ка прошл пер"/>
      <sheetName val="Прочие доходы и расходы для ПЗ"/>
      <sheetName val="faglb03"/>
      <sheetName val="капитализ"/>
      <sheetName val="Прочие к ф2"/>
      <sheetName val="пр-уб прош лет"/>
      <sheetName val="таб32"/>
      <sheetName val="проверка с прош пер"/>
      <sheetName val="Проверка ф2"/>
      <sheetName val="и"/>
      <sheetName val="серов"/>
      <sheetName val="п"/>
      <sheetName val="ч"/>
      <sheetName val="ст"/>
      <sheetName val="кр"/>
      <sheetName val="н"/>
      <sheetName val="р"/>
      <sheetName val="т"/>
      <sheetName val="ки"/>
      <sheetName val="су"/>
      <sheetName val="а"/>
      <sheetName val="BI"/>
      <sheetName val="ерп_осв_и"/>
      <sheetName val="свод1с"/>
      <sheetName val="Все"/>
      <sheetName val="ке30"/>
      <sheetName val="ТОСВ"/>
      <sheetName val="ZD_1FI1041_REP"/>
      <sheetName val="S_ALR_87012277"/>
      <sheetName val="J3RKKRL "/>
      <sheetName val="01_2"/>
      <sheetName val="С-сть Контр"/>
      <sheetName val="ПД"/>
      <sheetName val="ПР"/>
      <sheetName val="налоги"/>
      <sheetName val="13_1"/>
      <sheetName val="13_3 (2)"/>
      <sheetName val="13_3"/>
      <sheetName val="2 мес ТОСВ"/>
      <sheetName val="60-10м"/>
      <sheetName val="62-10м"/>
      <sheetName val="76-10м"/>
      <sheetName val="2мес ТОСВдог"/>
      <sheetName val="Центр112-Сур"/>
      <sheetName val="Газпромтрансгаз-Сур "/>
      <sheetName val="связ стороны для ПЗ"/>
    </sheetNames>
    <sheetDataSet>
      <sheetData sheetId="1">
        <row r="8">
          <cell r="C8">
            <v>111588943</v>
          </cell>
          <cell r="D8">
            <v>104058330</v>
          </cell>
        </row>
        <row r="10">
          <cell r="C10">
            <v>77867745</v>
          </cell>
          <cell r="D10">
            <v>74439690</v>
          </cell>
        </row>
        <row r="12">
          <cell r="C12">
            <v>28729825</v>
          </cell>
          <cell r="D12">
            <v>25111441</v>
          </cell>
        </row>
        <row r="14">
          <cell r="C14">
            <v>4203755</v>
          </cell>
          <cell r="D14">
            <v>3469671</v>
          </cell>
        </row>
        <row r="15">
          <cell r="C15">
            <v>784506</v>
          </cell>
          <cell r="D15">
            <v>1025274</v>
          </cell>
        </row>
        <row r="30">
          <cell r="C30">
            <v>3112</v>
          </cell>
          <cell r="D30">
            <v>12254</v>
          </cell>
        </row>
        <row r="36">
          <cell r="C36">
            <v>99695585</v>
          </cell>
          <cell r="D36">
            <v>94393041</v>
          </cell>
        </row>
        <row r="38">
          <cell r="C38">
            <v>70494111</v>
          </cell>
          <cell r="D38">
            <v>68127890</v>
          </cell>
        </row>
        <row r="40">
          <cell r="C40">
            <v>24996824</v>
          </cell>
          <cell r="D40">
            <v>22230440</v>
          </cell>
        </row>
        <row r="42">
          <cell r="C42">
            <v>3673632</v>
          </cell>
          <cell r="D42">
            <v>3084435</v>
          </cell>
        </row>
        <row r="43">
          <cell r="C43">
            <v>519714</v>
          </cell>
          <cell r="D43">
            <v>918624</v>
          </cell>
        </row>
        <row r="58">
          <cell r="C58">
            <v>11304</v>
          </cell>
          <cell r="D58">
            <v>31652</v>
          </cell>
        </row>
        <row r="93">
          <cell r="C93">
            <v>1609258</v>
          </cell>
          <cell r="D93">
            <v>1762638</v>
          </cell>
        </row>
        <row r="94">
          <cell r="C94">
            <v>10284100</v>
          </cell>
          <cell r="D94">
            <v>7902651</v>
          </cell>
        </row>
        <row r="95">
          <cell r="C95">
            <v>2804</v>
          </cell>
          <cell r="D95">
            <v>2387</v>
          </cell>
        </row>
        <row r="96">
          <cell r="C96">
            <v>359730</v>
          </cell>
          <cell r="D96">
            <v>98615</v>
          </cell>
        </row>
        <row r="101">
          <cell r="C101">
            <v>1769247</v>
          </cell>
          <cell r="D101">
            <v>1944649</v>
          </cell>
        </row>
        <row r="105">
          <cell r="C105">
            <v>1472350</v>
          </cell>
          <cell r="D105">
            <v>1540639</v>
          </cell>
        </row>
        <row r="147">
          <cell r="C147">
            <v>4442707</v>
          </cell>
          <cell r="D147">
            <v>2335733</v>
          </cell>
        </row>
        <row r="295">
          <cell r="C295">
            <v>0</v>
          </cell>
          <cell r="D295">
            <v>172351</v>
          </cell>
        </row>
        <row r="296">
          <cell r="C296">
            <v>5907030</v>
          </cell>
          <cell r="D296">
            <v>5091559</v>
          </cell>
        </row>
        <row r="300">
          <cell r="C300">
            <v>1181406</v>
          </cell>
          <cell r="D300">
            <v>1018312</v>
          </cell>
        </row>
        <row r="301">
          <cell r="C301">
            <v>254261</v>
          </cell>
          <cell r="D301">
            <v>215629</v>
          </cell>
        </row>
        <row r="302">
          <cell r="C302">
            <v>-175794</v>
          </cell>
          <cell r="D302">
            <v>308924</v>
          </cell>
        </row>
        <row r="303">
          <cell r="C303">
            <v>526298</v>
          </cell>
          <cell r="D303">
            <v>317916</v>
          </cell>
        </row>
        <row r="304">
          <cell r="C304">
            <v>108</v>
          </cell>
        </row>
        <row r="308">
          <cell r="C308">
            <v>6</v>
          </cell>
        </row>
        <row r="321">
          <cell r="C321">
            <v>740</v>
          </cell>
        </row>
        <row r="335">
          <cell r="C335">
            <v>152</v>
          </cell>
        </row>
        <row r="340">
          <cell r="C340">
            <v>122</v>
          </cell>
        </row>
        <row r="345">
          <cell r="C345">
            <v>-12914</v>
          </cell>
        </row>
        <row r="346">
          <cell r="C346">
            <v>-12914</v>
          </cell>
        </row>
        <row r="349">
          <cell r="C349">
            <v>4483149</v>
          </cell>
          <cell r="D349">
            <v>4006680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"/>
      <sheetName val="форма 3_"/>
      <sheetName val="форма 3_а_"/>
      <sheetName val="форма 3"/>
      <sheetName val="форма 3_а"/>
    </sheetNames>
    <sheetDataSet>
      <sheetData sheetId="4">
        <row r="45">
          <cell r="C45">
            <v>107144715</v>
          </cell>
          <cell r="D45">
            <v>79661334</v>
          </cell>
          <cell r="E45">
            <v>75712789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АО &quot;ОГК-2&quot;"/>
      <sheetName val="Прочие"/>
      <sheetName val="макет Прочие"/>
      <sheetName val="макет Внутригрупповые"/>
      <sheetName val="01_4"/>
      <sheetName val="14_1"/>
      <sheetName val="форма 4 - годовая"/>
      <sheetName val="4и"/>
      <sheetName val="4а"/>
      <sheetName val="4ки"/>
      <sheetName val="4кр"/>
      <sheetName val="4н"/>
      <sheetName val="4п"/>
      <sheetName val="4р"/>
      <sheetName val="4с"/>
      <sheetName val="4ст"/>
      <sheetName val="4су"/>
      <sheetName val="4т"/>
      <sheetName val="4ч"/>
      <sheetName val="ОАО &quot;ОГК-2&quot; - 2012"/>
      <sheetName val="ОАО ОГК-2 Прочие - 2012"/>
      <sheetName val="ОАО ОГК-2 Вн - 2012"/>
    </sheetNames>
    <sheetDataSet>
      <sheetData sheetId="4">
        <row r="8">
          <cell r="C8">
            <v>109349420</v>
          </cell>
          <cell r="E8">
            <v>100256051</v>
          </cell>
        </row>
        <row r="9">
          <cell r="C9">
            <v>0</v>
          </cell>
          <cell r="E9">
            <v>0</v>
          </cell>
        </row>
        <row r="11">
          <cell r="C11">
            <v>4026953</v>
          </cell>
          <cell r="E11">
            <v>3458320</v>
          </cell>
        </row>
        <row r="19">
          <cell r="C19">
            <v>87165542</v>
          </cell>
          <cell r="E19">
            <v>82241848</v>
          </cell>
        </row>
        <row r="20">
          <cell r="C20">
            <v>4630183</v>
          </cell>
          <cell r="E20">
            <v>4640796</v>
          </cell>
        </row>
        <row r="21">
          <cell r="C21">
            <v>1769246</v>
          </cell>
          <cell r="E21">
            <v>1966566</v>
          </cell>
        </row>
        <row r="22">
          <cell r="C22">
            <v>1644329</v>
          </cell>
          <cell r="E22">
            <v>0</v>
          </cell>
        </row>
        <row r="23">
          <cell r="C23">
            <v>7092646</v>
          </cell>
          <cell r="E23">
            <v>6773890</v>
          </cell>
        </row>
        <row r="34">
          <cell r="C34">
            <v>22113</v>
          </cell>
          <cell r="E34">
            <v>24392</v>
          </cell>
        </row>
        <row r="36">
          <cell r="C36">
            <v>2623965</v>
          </cell>
          <cell r="E36">
            <v>8543</v>
          </cell>
        </row>
        <row r="37">
          <cell r="C37">
            <v>142671</v>
          </cell>
          <cell r="E37">
            <v>3123</v>
          </cell>
        </row>
        <row r="39">
          <cell r="C39">
            <v>110039</v>
          </cell>
          <cell r="E39">
            <v>10424</v>
          </cell>
        </row>
        <row r="44">
          <cell r="C44">
            <v>16844614</v>
          </cell>
          <cell r="E44">
            <v>12953080</v>
          </cell>
        </row>
        <row r="45">
          <cell r="C45">
            <v>0</v>
          </cell>
        </row>
        <row r="46">
          <cell r="E46">
            <v>10</v>
          </cell>
        </row>
        <row r="48">
          <cell r="C48">
            <v>3101000</v>
          </cell>
          <cell r="E48">
            <v>3175724</v>
          </cell>
        </row>
        <row r="49">
          <cell r="C49">
            <v>106521</v>
          </cell>
          <cell r="E49">
            <v>262436</v>
          </cell>
        </row>
        <row r="51">
          <cell r="C51">
            <v>3002708</v>
          </cell>
          <cell r="E51">
            <v>2297503</v>
          </cell>
        </row>
        <row r="59">
          <cell r="C59">
            <v>24470664</v>
          </cell>
          <cell r="E59">
            <v>5546552</v>
          </cell>
        </row>
        <row r="61">
          <cell r="C61">
            <v>403</v>
          </cell>
          <cell r="E61">
            <v>23000552</v>
          </cell>
        </row>
        <row r="63">
          <cell r="C63">
            <v>0</v>
          </cell>
        </row>
        <row r="66">
          <cell r="C66">
            <v>0</v>
          </cell>
          <cell r="E66">
            <v>0</v>
          </cell>
        </row>
        <row r="67">
          <cell r="C67">
            <v>0</v>
          </cell>
          <cell r="E67">
            <v>53702</v>
          </cell>
        </row>
        <row r="68">
          <cell r="C68">
            <v>13200360</v>
          </cell>
          <cell r="E68">
            <v>14332550</v>
          </cell>
        </row>
        <row r="69">
          <cell r="C69">
            <v>193059</v>
          </cell>
          <cell r="E69">
            <v>196238</v>
          </cell>
        </row>
        <row r="76">
          <cell r="E76">
            <v>337829</v>
          </cell>
        </row>
        <row r="77">
          <cell r="C77">
            <v>5747257</v>
          </cell>
        </row>
        <row r="78">
          <cell r="C78">
            <v>-70</v>
          </cell>
          <cell r="E78">
            <v>-136</v>
          </cell>
        </row>
      </sheetData>
      <sheetData sheetId="6">
        <row r="56">
          <cell r="C56">
            <v>0</v>
          </cell>
          <cell r="D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45"/>
  <sheetViews>
    <sheetView view="pageBreakPreview" zoomScaleSheetLayoutView="100" zoomScalePageLayoutView="0" workbookViewId="0" topLeftCell="A1">
      <selection activeCell="N9" sqref="N9"/>
    </sheetView>
  </sheetViews>
  <sheetFormatPr defaultColWidth="9.00390625" defaultRowHeight="12.75"/>
  <cols>
    <col min="1" max="1" width="5.375" style="3" customWidth="1"/>
    <col min="2" max="2" width="49.375" style="3" customWidth="1"/>
    <col min="3" max="3" width="5.75390625" style="4" customWidth="1"/>
    <col min="4" max="5" width="13.125" style="5" customWidth="1"/>
    <col min="6" max="6" width="13.125" style="6" customWidth="1"/>
    <col min="7" max="11" width="9.125" style="7" hidden="1" customWidth="1"/>
    <col min="12" max="13" width="0" style="7" hidden="1" customWidth="1"/>
    <col min="14" max="15" width="9.125" style="7" customWidth="1"/>
    <col min="16" max="16" width="10.125" style="7" bestFit="1" customWidth="1"/>
    <col min="17" max="17" width="9.25390625" style="7" bestFit="1" customWidth="1"/>
    <col min="18" max="18" width="10.125" style="7" bestFit="1" customWidth="1"/>
    <col min="19" max="16384" width="9.125" style="7" customWidth="1"/>
  </cols>
  <sheetData>
    <row r="1" ht="18" customHeight="1"/>
    <row r="2" spans="1:5" ht="15" customHeight="1">
      <c r="A2" s="287" t="s">
        <v>23</v>
      </c>
      <c r="B2" s="287"/>
      <c r="C2" s="287"/>
      <c r="D2" s="287"/>
      <c r="E2" s="287"/>
    </row>
    <row r="3" spans="1:5" ht="12.75" customHeight="1">
      <c r="A3" s="278"/>
      <c r="B3" s="279"/>
      <c r="C3" s="280"/>
      <c r="D3" s="281"/>
      <c r="E3" s="282"/>
    </row>
    <row r="4" spans="1:5" ht="14.25" customHeight="1">
      <c r="A4" s="288" t="s">
        <v>265</v>
      </c>
      <c r="B4" s="288"/>
      <c r="C4" s="288"/>
      <c r="D4" s="288"/>
      <c r="E4" s="288"/>
    </row>
    <row r="5" spans="2:4" ht="11.25" customHeight="1" hidden="1">
      <c r="B5" s="283"/>
      <c r="D5" s="284"/>
    </row>
    <row r="6" spans="2:6" ht="16.5" customHeight="1">
      <c r="B6" s="4"/>
      <c r="C6" s="3"/>
      <c r="D6" s="80"/>
      <c r="E6" s="284"/>
      <c r="F6" s="8" t="s">
        <v>18</v>
      </c>
    </row>
    <row r="7" spans="2:6" ht="16.5" customHeight="1">
      <c r="B7" s="4"/>
      <c r="C7" s="3"/>
      <c r="D7" s="289" t="s">
        <v>227</v>
      </c>
      <c r="E7" s="289"/>
      <c r="F7" s="9" t="s">
        <v>19</v>
      </c>
    </row>
    <row r="8" spans="2:6" ht="16.5" customHeight="1">
      <c r="B8" s="253"/>
      <c r="C8" s="3"/>
      <c r="D8" s="289" t="s">
        <v>228</v>
      </c>
      <c r="E8" s="289"/>
      <c r="F8" s="9" t="s">
        <v>264</v>
      </c>
    </row>
    <row r="9" spans="2:6" ht="25.5" customHeight="1">
      <c r="B9" s="290" t="s">
        <v>242</v>
      </c>
      <c r="C9" s="290"/>
      <c r="D9" s="290"/>
      <c r="E9" s="5" t="s">
        <v>229</v>
      </c>
      <c r="F9" s="9" t="s">
        <v>223</v>
      </c>
    </row>
    <row r="10" spans="2:6" ht="16.5" customHeight="1">
      <c r="B10" s="10" t="s">
        <v>20</v>
      </c>
      <c r="C10" s="3"/>
      <c r="E10" s="5" t="s">
        <v>230</v>
      </c>
      <c r="F10" s="9" t="s">
        <v>224</v>
      </c>
    </row>
    <row r="11" spans="2:6" ht="27.75" customHeight="1">
      <c r="B11" s="290" t="s">
        <v>231</v>
      </c>
      <c r="C11" s="290"/>
      <c r="D11" s="290"/>
      <c r="E11" s="5" t="s">
        <v>232</v>
      </c>
      <c r="F11" s="9" t="s">
        <v>225</v>
      </c>
    </row>
    <row r="12" spans="2:6" ht="16.5" customHeight="1">
      <c r="B12" s="250" t="s">
        <v>21</v>
      </c>
      <c r="C12" s="3"/>
      <c r="F12" s="9"/>
    </row>
    <row r="13" spans="2:6" ht="24.75" customHeight="1">
      <c r="B13" s="291" t="s">
        <v>440</v>
      </c>
      <c r="C13" s="291"/>
      <c r="D13" s="289" t="s">
        <v>233</v>
      </c>
      <c r="E13" s="289"/>
      <c r="F13" s="9" t="s">
        <v>442</v>
      </c>
    </row>
    <row r="14" spans="2:6" ht="16.5" customHeight="1">
      <c r="B14" s="10" t="s">
        <v>22</v>
      </c>
      <c r="C14" s="3"/>
      <c r="E14" s="5" t="s">
        <v>234</v>
      </c>
      <c r="F14" s="11">
        <v>384</v>
      </c>
    </row>
    <row r="15" spans="2:5" ht="16.5" customHeight="1">
      <c r="B15" s="290" t="s">
        <v>236</v>
      </c>
      <c r="C15" s="290"/>
      <c r="D15" s="290"/>
      <c r="E15" s="285"/>
    </row>
    <row r="16" spans="2:6" ht="16.5" customHeight="1">
      <c r="B16" s="291" t="s">
        <v>235</v>
      </c>
      <c r="C16" s="291"/>
      <c r="D16" s="291"/>
      <c r="E16" s="291"/>
      <c r="F16" s="12"/>
    </row>
    <row r="17" spans="2:5" ht="9.75" customHeight="1">
      <c r="B17" s="10"/>
      <c r="D17" s="286"/>
      <c r="E17" s="13"/>
    </row>
    <row r="18" spans="1:6" s="17" customFormat="1" ht="38.25">
      <c r="A18" s="14" t="s">
        <v>24</v>
      </c>
      <c r="B18" s="15" t="s">
        <v>0</v>
      </c>
      <c r="C18" s="15" t="s">
        <v>243</v>
      </c>
      <c r="D18" s="15" t="s">
        <v>266</v>
      </c>
      <c r="E18" s="15" t="s">
        <v>248</v>
      </c>
      <c r="F18" s="16" t="s">
        <v>222</v>
      </c>
    </row>
    <row r="19" spans="1:6" ht="19.5" customHeight="1">
      <c r="A19" s="292" t="s">
        <v>25</v>
      </c>
      <c r="B19" s="293"/>
      <c r="C19" s="293"/>
      <c r="D19" s="293"/>
      <c r="E19" s="293"/>
      <c r="F19" s="294"/>
    </row>
    <row r="20" spans="1:11" s="1" customFormat="1" ht="19.5" customHeight="1">
      <c r="A20" s="18"/>
      <c r="B20" s="19" t="s">
        <v>26</v>
      </c>
      <c r="C20" s="20"/>
      <c r="D20" s="21"/>
      <c r="E20" s="21"/>
      <c r="F20" s="22"/>
      <c r="G20" s="7"/>
      <c r="H20" s="7"/>
      <c r="J20" s="41"/>
      <c r="K20" s="41"/>
    </row>
    <row r="21" spans="1:14" s="1" customFormat="1" ht="19.5" customHeight="1">
      <c r="A21" s="18" t="s">
        <v>445</v>
      </c>
      <c r="B21" s="23" t="s">
        <v>27</v>
      </c>
      <c r="C21" s="20">
        <v>1110</v>
      </c>
      <c r="D21" s="21">
        <f>D22+D24</f>
        <v>716647</v>
      </c>
      <c r="E21" s="21">
        <v>40233</v>
      </c>
      <c r="F21" s="22">
        <v>45690</v>
      </c>
      <c r="G21" s="7"/>
      <c r="H21" s="7"/>
      <c r="I21" s="7"/>
      <c r="J21" s="41"/>
      <c r="K21" s="41">
        <f>E21-'[1]форма1'!D21</f>
        <v>0</v>
      </c>
      <c r="L21" s="41">
        <f>F21-'[1]форма1'!E21</f>
        <v>0</v>
      </c>
      <c r="M21" s="41"/>
      <c r="N21" s="41"/>
    </row>
    <row r="22" spans="1:14" s="1" customFormat="1" ht="19.5" customHeight="1">
      <c r="A22" s="18"/>
      <c r="B22" s="24" t="s">
        <v>244</v>
      </c>
      <c r="C22" s="20" t="s">
        <v>28</v>
      </c>
      <c r="D22" s="21">
        <f>'[3]Баланс'!$E$27</f>
        <v>630501</v>
      </c>
      <c r="E22" s="21">
        <v>40233</v>
      </c>
      <c r="F22" s="22">
        <v>45690</v>
      </c>
      <c r="G22" s="7"/>
      <c r="H22" s="7"/>
      <c r="I22" s="7"/>
      <c r="J22" s="41"/>
      <c r="K22" s="41">
        <f>E22-'[1]форма1'!D22</f>
        <v>0</v>
      </c>
      <c r="L22" s="41">
        <f>F22-'[1]форма1'!E22</f>
        <v>0</v>
      </c>
      <c r="M22" s="41"/>
      <c r="N22" s="41"/>
    </row>
    <row r="23" spans="1:14" s="1" customFormat="1" ht="19.5" customHeight="1" hidden="1">
      <c r="A23" s="18"/>
      <c r="B23" s="24" t="s">
        <v>2</v>
      </c>
      <c r="C23" s="20" t="s">
        <v>29</v>
      </c>
      <c r="D23" s="21">
        <v>0</v>
      </c>
      <c r="E23" s="21">
        <v>0</v>
      </c>
      <c r="F23" s="22">
        <v>0</v>
      </c>
      <c r="G23" s="7"/>
      <c r="H23" s="7"/>
      <c r="I23" s="7"/>
      <c r="J23" s="41"/>
      <c r="K23" s="41">
        <f>E23-'[1]форма1'!D23</f>
        <v>0</v>
      </c>
      <c r="L23" s="41">
        <f>F23-'[1]форма1'!E23</f>
        <v>0</v>
      </c>
      <c r="M23" s="41"/>
      <c r="N23" s="41"/>
    </row>
    <row r="24" spans="1:14" s="1" customFormat="1" ht="19.5" customHeight="1">
      <c r="A24" s="18"/>
      <c r="B24" s="24" t="s">
        <v>3</v>
      </c>
      <c r="C24" s="20" t="s">
        <v>30</v>
      </c>
      <c r="D24" s="21">
        <f>'[3]Баланс'!$E$29</f>
        <v>86146</v>
      </c>
      <c r="E24" s="21">
        <v>0</v>
      </c>
      <c r="F24" s="22">
        <v>0</v>
      </c>
      <c r="G24" s="7"/>
      <c r="H24" s="7"/>
      <c r="I24" s="7"/>
      <c r="J24" s="41"/>
      <c r="K24" s="41">
        <f>E24-'[1]форма1'!D24</f>
        <v>0</v>
      </c>
      <c r="L24" s="41">
        <f>F24-'[1]форма1'!E24</f>
        <v>0</v>
      </c>
      <c r="M24" s="41"/>
      <c r="N24" s="41"/>
    </row>
    <row r="25" spans="1:14" s="1" customFormat="1" ht="19.5" customHeight="1" hidden="1">
      <c r="A25" s="18"/>
      <c r="B25" s="23" t="s">
        <v>31</v>
      </c>
      <c r="C25" s="20" t="s">
        <v>32</v>
      </c>
      <c r="D25" s="21">
        <v>0</v>
      </c>
      <c r="E25" s="21">
        <v>0</v>
      </c>
      <c r="F25" s="22">
        <v>0</v>
      </c>
      <c r="G25" s="7"/>
      <c r="H25" s="7"/>
      <c r="I25" s="7"/>
      <c r="J25" s="41"/>
      <c r="K25" s="41">
        <f>E25-'[1]форма1'!D25</f>
        <v>0</v>
      </c>
      <c r="L25" s="41">
        <f>F25-'[1]форма1'!E25</f>
        <v>0</v>
      </c>
      <c r="M25" s="41"/>
      <c r="N25" s="41"/>
    </row>
    <row r="26" spans="1:14" s="1" customFormat="1" ht="19.5" customHeight="1">
      <c r="A26" s="18" t="s">
        <v>446</v>
      </c>
      <c r="B26" s="23" t="s">
        <v>33</v>
      </c>
      <c r="C26" s="20" t="s">
        <v>40</v>
      </c>
      <c r="D26" s="21">
        <f>D27+D30</f>
        <v>98586442</v>
      </c>
      <c r="E26" s="21">
        <v>81963561</v>
      </c>
      <c r="F26" s="22">
        <v>68035514</v>
      </c>
      <c r="G26" s="7"/>
      <c r="H26" s="7"/>
      <c r="I26" s="7"/>
      <c r="J26" s="41"/>
      <c r="K26" s="41">
        <f>E26-'[1]форма1'!D26</f>
        <v>0</v>
      </c>
      <c r="L26" s="41">
        <f>F26-'[1]форма1'!E26</f>
        <v>0</v>
      </c>
      <c r="M26" s="41"/>
      <c r="N26" s="41"/>
    </row>
    <row r="27" spans="1:14" s="1" customFormat="1" ht="19.5" customHeight="1">
      <c r="A27" s="18"/>
      <c r="B27" s="24" t="s">
        <v>34</v>
      </c>
      <c r="C27" s="20" t="s">
        <v>41</v>
      </c>
      <c r="D27" s="21">
        <f>'[3]Баланс'!$E$32</f>
        <v>51995267</v>
      </c>
      <c r="E27" s="21">
        <v>52481817</v>
      </c>
      <c r="F27" s="22">
        <v>32568585</v>
      </c>
      <c r="G27" s="7"/>
      <c r="H27" s="7"/>
      <c r="I27" s="7"/>
      <c r="J27" s="41"/>
      <c r="K27" s="41">
        <f>E27-'[1]форма1'!D27</f>
        <v>0</v>
      </c>
      <c r="L27" s="41">
        <f>F27-'[1]форма1'!E27</f>
        <v>0</v>
      </c>
      <c r="M27" s="41"/>
      <c r="N27" s="41"/>
    </row>
    <row r="28" spans="1:14" s="1" customFormat="1" ht="19.5" customHeight="1">
      <c r="A28" s="18"/>
      <c r="B28" s="25" t="s">
        <v>35</v>
      </c>
      <c r="C28" s="20" t="s">
        <v>42</v>
      </c>
      <c r="D28" s="21">
        <f>'[3]Баланс'!$E$33</f>
        <v>66551</v>
      </c>
      <c r="E28" s="21">
        <v>66551</v>
      </c>
      <c r="F28" s="22">
        <v>64407</v>
      </c>
      <c r="G28" s="7"/>
      <c r="H28" s="7"/>
      <c r="I28" s="7"/>
      <c r="J28" s="41"/>
      <c r="K28" s="41">
        <f>E28-'[1]форма1'!D28</f>
        <v>0</v>
      </c>
      <c r="L28" s="41">
        <f>F28-'[1]форма1'!E28</f>
        <v>0</v>
      </c>
      <c r="M28" s="41"/>
      <c r="N28" s="41"/>
    </row>
    <row r="29" spans="1:14" s="1" customFormat="1" ht="19.5" customHeight="1">
      <c r="A29" s="18"/>
      <c r="B29" s="25" t="s">
        <v>36</v>
      </c>
      <c r="C29" s="20" t="s">
        <v>43</v>
      </c>
      <c r="D29" s="21">
        <f>'[3]Баланс'!$E$34</f>
        <v>51711617</v>
      </c>
      <c r="E29" s="21">
        <v>52172606</v>
      </c>
      <c r="F29" s="22">
        <v>32238526</v>
      </c>
      <c r="G29" s="7"/>
      <c r="H29" s="7"/>
      <c r="I29" s="7"/>
      <c r="J29" s="41"/>
      <c r="K29" s="41">
        <f>E29-'[1]форма1'!D29</f>
        <v>0</v>
      </c>
      <c r="L29" s="41">
        <f>F29-'[1]форма1'!E29</f>
        <v>0</v>
      </c>
      <c r="M29" s="41"/>
      <c r="N29" s="41"/>
    </row>
    <row r="30" spans="1:14" s="1" customFormat="1" ht="19.5" customHeight="1">
      <c r="A30" s="18" t="s">
        <v>447</v>
      </c>
      <c r="B30" s="24" t="s">
        <v>37</v>
      </c>
      <c r="C30" s="20" t="s">
        <v>45</v>
      </c>
      <c r="D30" s="21">
        <f>'[3]Баланс'!$E$36</f>
        <v>46591175</v>
      </c>
      <c r="E30" s="21">
        <v>29481744</v>
      </c>
      <c r="F30" s="22">
        <v>35466929</v>
      </c>
      <c r="G30" s="7"/>
      <c r="H30" s="7"/>
      <c r="I30" s="7"/>
      <c r="J30" s="41"/>
      <c r="K30" s="41">
        <f>E30-'[1]форма1'!D30</f>
        <v>0</v>
      </c>
      <c r="L30" s="41">
        <f>F30-'[1]форма1'!E30</f>
        <v>0</v>
      </c>
      <c r="M30" s="41"/>
      <c r="N30" s="41"/>
    </row>
    <row r="31" spans="1:14" s="1" customFormat="1" ht="19.5" customHeight="1">
      <c r="A31" s="18"/>
      <c r="B31" s="23" t="s">
        <v>38</v>
      </c>
      <c r="C31" s="20" t="s">
        <v>47</v>
      </c>
      <c r="D31" s="21">
        <v>0</v>
      </c>
      <c r="E31" s="21">
        <v>0</v>
      </c>
      <c r="F31" s="22">
        <v>9595</v>
      </c>
      <c r="G31" s="7"/>
      <c r="H31" s="7"/>
      <c r="I31" s="7"/>
      <c r="J31" s="41"/>
      <c r="K31" s="41">
        <f>E31-'[1]форма1'!D31</f>
        <v>0</v>
      </c>
      <c r="L31" s="41">
        <f>F31-'[1]форма1'!E31</f>
        <v>0</v>
      </c>
      <c r="M31" s="41"/>
      <c r="N31" s="41"/>
    </row>
    <row r="32" spans="1:14" s="1" customFormat="1" ht="19.5" customHeight="1">
      <c r="A32" s="18" t="s">
        <v>448</v>
      </c>
      <c r="B32" s="23" t="s">
        <v>39</v>
      </c>
      <c r="C32" s="20" t="s">
        <v>49</v>
      </c>
      <c r="D32" s="21">
        <f>'[3]Баланс'!$E$40</f>
        <v>2473997</v>
      </c>
      <c r="E32" s="21">
        <v>2761531</v>
      </c>
      <c r="F32" s="22">
        <v>1653641</v>
      </c>
      <c r="G32" s="7"/>
      <c r="H32" s="7"/>
      <c r="I32" s="7"/>
      <c r="J32" s="41"/>
      <c r="K32" s="41">
        <f>E32-'[1]форма1'!D32</f>
        <v>0</v>
      </c>
      <c r="L32" s="41">
        <f>F32-'[1]форма1'!E32</f>
        <v>0</v>
      </c>
      <c r="M32" s="41"/>
      <c r="N32" s="41"/>
    </row>
    <row r="33" spans="1:14" s="1" customFormat="1" ht="19.5" customHeight="1">
      <c r="A33" s="18"/>
      <c r="B33" s="24" t="s">
        <v>4</v>
      </c>
      <c r="C33" s="20" t="s">
        <v>51</v>
      </c>
      <c r="D33" s="21">
        <f>'[3]Баланс'!$E$41</f>
        <v>24713</v>
      </c>
      <c r="E33" s="21">
        <v>24713</v>
      </c>
      <c r="F33" s="22">
        <v>554703</v>
      </c>
      <c r="G33" s="7"/>
      <c r="H33" s="7"/>
      <c r="I33" s="7"/>
      <c r="J33" s="41"/>
      <c r="K33" s="41">
        <f>E33-'[1]форма1'!D33</f>
        <v>0</v>
      </c>
      <c r="L33" s="41">
        <f>F33-'[1]форма1'!E33</f>
        <v>0</v>
      </c>
      <c r="M33" s="41"/>
      <c r="N33" s="41"/>
    </row>
    <row r="34" spans="1:14" s="1" customFormat="1" ht="19.5" customHeight="1">
      <c r="A34" s="18"/>
      <c r="B34" s="24" t="s">
        <v>5</v>
      </c>
      <c r="C34" s="20" t="s">
        <v>53</v>
      </c>
      <c r="D34" s="21">
        <f>'[3]Баланс'!$E$42</f>
        <v>0</v>
      </c>
      <c r="E34" s="21">
        <v>530000</v>
      </c>
      <c r="F34" s="22">
        <v>0</v>
      </c>
      <c r="G34" s="7"/>
      <c r="H34" s="7"/>
      <c r="I34" s="7"/>
      <c r="J34" s="41"/>
      <c r="K34" s="41">
        <f>E34-'[1]форма1'!D34</f>
        <v>0</v>
      </c>
      <c r="L34" s="41">
        <f>F34-'[1]форма1'!E34</f>
        <v>0</v>
      </c>
      <c r="M34" s="41"/>
      <c r="N34" s="41"/>
    </row>
    <row r="35" spans="1:14" s="1" customFormat="1" ht="19.5" customHeight="1">
      <c r="A35" s="18"/>
      <c r="B35" s="24" t="s">
        <v>6</v>
      </c>
      <c r="C35" s="20" t="s">
        <v>249</v>
      </c>
      <c r="D35" s="21">
        <f>'[3]Баланс'!$E$43</f>
        <v>581342</v>
      </c>
      <c r="E35" s="21">
        <v>66358</v>
      </c>
      <c r="F35" s="22">
        <v>87280</v>
      </c>
      <c r="G35" s="7"/>
      <c r="H35" s="7"/>
      <c r="I35" s="7"/>
      <c r="J35" s="41"/>
      <c r="K35" s="41">
        <f>E35-'[1]форма1'!D35</f>
        <v>0</v>
      </c>
      <c r="L35" s="41">
        <f>F35-'[1]форма1'!E35</f>
        <v>0</v>
      </c>
      <c r="M35" s="41"/>
      <c r="N35" s="41"/>
    </row>
    <row r="36" spans="1:14" s="1" customFormat="1" ht="25.5">
      <c r="A36" s="18"/>
      <c r="B36" s="24" t="s">
        <v>44</v>
      </c>
      <c r="C36" s="20" t="s">
        <v>250</v>
      </c>
      <c r="D36" s="21">
        <f>'[3]Баланс'!$E$44</f>
        <v>1048344</v>
      </c>
      <c r="E36" s="21">
        <v>1061055</v>
      </c>
      <c r="F36" s="22">
        <v>13016</v>
      </c>
      <c r="G36" s="17"/>
      <c r="H36" s="7"/>
      <c r="I36" s="7"/>
      <c r="J36" s="41"/>
      <c r="K36" s="41">
        <f>E36-'[1]форма1'!D36</f>
        <v>0</v>
      </c>
      <c r="L36" s="41">
        <f>F36-'[1]форма1'!E36</f>
        <v>0</v>
      </c>
      <c r="M36" s="41"/>
      <c r="N36" s="41"/>
    </row>
    <row r="37" spans="1:14" s="1" customFormat="1" ht="19.5" customHeight="1">
      <c r="A37" s="18"/>
      <c r="B37" s="23" t="s">
        <v>46</v>
      </c>
      <c r="C37" s="20" t="s">
        <v>251</v>
      </c>
      <c r="D37" s="21">
        <f>'[3]Баланс'!$E$46</f>
        <v>437224</v>
      </c>
      <c r="E37" s="21">
        <v>613126</v>
      </c>
      <c r="F37" s="22">
        <v>304136</v>
      </c>
      <c r="G37" s="7"/>
      <c r="H37" s="7"/>
      <c r="I37" s="7"/>
      <c r="J37" s="41"/>
      <c r="K37" s="41">
        <f>E37-'[1]форма1'!D37</f>
        <v>0</v>
      </c>
      <c r="L37" s="41">
        <f>F37-'[1]форма1'!E37</f>
        <v>0</v>
      </c>
      <c r="M37" s="41"/>
      <c r="N37" s="41"/>
    </row>
    <row r="38" spans="1:18" s="1" customFormat="1" ht="19.5" customHeight="1">
      <c r="A38" s="18"/>
      <c r="B38" s="23" t="s">
        <v>48</v>
      </c>
      <c r="C38" s="20" t="s">
        <v>252</v>
      </c>
      <c r="D38" s="21">
        <f>'[3]Баланс'!$E$47+15731962</f>
        <v>16576643</v>
      </c>
      <c r="E38" s="21">
        <f>12163775+9927781</f>
        <v>22091556</v>
      </c>
      <c r="F38" s="22">
        <f>16477322+10697821</f>
        <v>27175143</v>
      </c>
      <c r="H38" s="7"/>
      <c r="I38" s="7"/>
      <c r="J38" s="41"/>
      <c r="K38" s="41">
        <f>E38-'[1]форма1'!D38</f>
        <v>9927781</v>
      </c>
      <c r="L38" s="41">
        <f>F38-'[1]форма1'!E38</f>
        <v>10697821</v>
      </c>
      <c r="M38" s="41"/>
      <c r="N38" s="41"/>
      <c r="P38" s="249">
        <v>15731962</v>
      </c>
      <c r="Q38" s="249">
        <v>9927781</v>
      </c>
      <c r="R38" s="249">
        <v>10697821</v>
      </c>
    </row>
    <row r="39" spans="1:14" s="1" customFormat="1" ht="19.5" customHeight="1" hidden="1">
      <c r="A39" s="18"/>
      <c r="B39" s="24" t="s">
        <v>50</v>
      </c>
      <c r="C39" s="20" t="s">
        <v>253</v>
      </c>
      <c r="D39" s="21">
        <v>0</v>
      </c>
      <c r="E39" s="21">
        <v>0</v>
      </c>
      <c r="F39" s="22">
        <v>0</v>
      </c>
      <c r="G39" s="7"/>
      <c r="H39" s="7"/>
      <c r="I39" s="7"/>
      <c r="J39" s="41"/>
      <c r="K39" s="41">
        <f>E39-'[1]форма1'!D39</f>
        <v>0</v>
      </c>
      <c r="L39" s="41">
        <f>F39-'[1]форма1'!E39</f>
        <v>0</v>
      </c>
      <c r="M39" s="41"/>
      <c r="N39" s="41"/>
    </row>
    <row r="40" spans="1:14" s="1" customFormat="1" ht="25.5">
      <c r="A40" s="18"/>
      <c r="B40" s="24" t="s">
        <v>52</v>
      </c>
      <c r="C40" s="20" t="s">
        <v>254</v>
      </c>
      <c r="D40" s="21">
        <v>5956</v>
      </c>
      <c r="E40" s="21">
        <v>6477</v>
      </c>
      <c r="F40" s="22">
        <v>11512</v>
      </c>
      <c r="G40" s="7"/>
      <c r="H40" s="7"/>
      <c r="I40" s="7"/>
      <c r="J40" s="41"/>
      <c r="K40" s="41">
        <f>E40-'[1]форма1'!D40</f>
        <v>0</v>
      </c>
      <c r="L40" s="41">
        <f>F40-'[1]форма1'!E40</f>
        <v>0</v>
      </c>
      <c r="M40" s="41"/>
      <c r="N40" s="41"/>
    </row>
    <row r="41" spans="1:14" s="1" customFormat="1" ht="19.5" customHeight="1">
      <c r="A41" s="26"/>
      <c r="B41" s="27" t="s">
        <v>54</v>
      </c>
      <c r="C41" s="28" t="s">
        <v>55</v>
      </c>
      <c r="D41" s="272">
        <f>D21+D26+D31+D32+D37+D38</f>
        <v>118790953</v>
      </c>
      <c r="E41" s="272">
        <f>97542226+9927781</f>
        <v>107470007</v>
      </c>
      <c r="F41" s="42">
        <f>86525898+10697821</f>
        <v>97223719</v>
      </c>
      <c r="G41" s="7">
        <f>D41-'[2]Баланс'!$E$47</f>
        <v>20959341</v>
      </c>
      <c r="H41" s="7"/>
      <c r="I41" s="7"/>
      <c r="J41" s="41"/>
      <c r="K41" s="41">
        <f>E41-'[1]форма1'!D41</f>
        <v>9927781</v>
      </c>
      <c r="L41" s="41">
        <f>F41-'[1]форма1'!E41</f>
        <v>10697821</v>
      </c>
      <c r="M41" s="41"/>
      <c r="N41" s="41"/>
    </row>
    <row r="42" spans="1:14" s="1" customFormat="1" ht="17.25" customHeight="1">
      <c r="A42" s="2"/>
      <c r="B42" s="29"/>
      <c r="C42" s="4"/>
      <c r="D42" s="6"/>
      <c r="E42" s="6"/>
      <c r="F42" s="6"/>
      <c r="G42" s="7"/>
      <c r="H42" s="7"/>
      <c r="I42" s="7"/>
      <c r="J42" s="41"/>
      <c r="K42" s="41">
        <f>E42-'[1]форма1'!D42</f>
        <v>0</v>
      </c>
      <c r="L42" s="41">
        <f>F42-'[1]форма1'!E42</f>
        <v>0</v>
      </c>
      <c r="M42" s="41"/>
      <c r="N42" s="41"/>
    </row>
    <row r="43" spans="1:14" s="1" customFormat="1" ht="19.5" customHeight="1">
      <c r="A43" s="2"/>
      <c r="B43" s="29"/>
      <c r="C43" s="4"/>
      <c r="D43" s="6"/>
      <c r="E43" s="289" t="s">
        <v>56</v>
      </c>
      <c r="F43" s="289"/>
      <c r="G43" s="7"/>
      <c r="H43" s="7"/>
      <c r="I43" s="7"/>
      <c r="J43" s="41"/>
      <c r="K43" s="41"/>
      <c r="L43" s="41"/>
      <c r="M43" s="41"/>
      <c r="N43" s="41"/>
    </row>
    <row r="44" spans="1:14" s="17" customFormat="1" ht="38.25">
      <c r="A44" s="14" t="s">
        <v>24</v>
      </c>
      <c r="B44" s="15" t="s">
        <v>0</v>
      </c>
      <c r="C44" s="15" t="s">
        <v>243</v>
      </c>
      <c r="D44" s="15" t="str">
        <f>D18</f>
        <v>На 31.12.2013г.</v>
      </c>
      <c r="E44" s="15" t="str">
        <f>E18</f>
        <v>На 31.12.2012г.</v>
      </c>
      <c r="F44" s="16" t="str">
        <f>F18</f>
        <v>На 31.12.2011г.</v>
      </c>
      <c r="H44" s="7"/>
      <c r="I44" s="7"/>
      <c r="J44" s="41"/>
      <c r="K44" s="41"/>
      <c r="L44" s="41"/>
      <c r="M44" s="41"/>
      <c r="N44" s="41"/>
    </row>
    <row r="45" spans="1:14" ht="19.5" customHeight="1">
      <c r="A45" s="292" t="s">
        <v>25</v>
      </c>
      <c r="B45" s="293"/>
      <c r="C45" s="293"/>
      <c r="D45" s="293"/>
      <c r="E45" s="293"/>
      <c r="F45" s="294"/>
      <c r="J45" s="41"/>
      <c r="K45" s="41">
        <f>E45-'[1]форма1'!D45</f>
        <v>0</v>
      </c>
      <c r="L45" s="41">
        <f>F45-'[1]форма1'!E45</f>
        <v>0</v>
      </c>
      <c r="M45" s="41"/>
      <c r="N45" s="41"/>
    </row>
    <row r="46" spans="1:14" s="1" customFormat="1" ht="19.5" customHeight="1">
      <c r="A46" s="18"/>
      <c r="B46" s="19" t="s">
        <v>57</v>
      </c>
      <c r="C46" s="20"/>
      <c r="D46" s="21"/>
      <c r="E46" s="21"/>
      <c r="F46" s="22"/>
      <c r="G46" s="7"/>
      <c r="H46" s="7"/>
      <c r="I46" s="7"/>
      <c r="J46" s="41"/>
      <c r="K46" s="41">
        <f>E46-'[1]форма1'!D46</f>
        <v>0</v>
      </c>
      <c r="L46" s="41">
        <f>F46-'[1]форма1'!E46</f>
        <v>0</v>
      </c>
      <c r="M46" s="41"/>
      <c r="N46" s="41"/>
    </row>
    <row r="47" spans="1:14" s="1" customFormat="1" ht="19.5" customHeight="1">
      <c r="A47" s="18" t="s">
        <v>449</v>
      </c>
      <c r="B47" s="23" t="s">
        <v>58</v>
      </c>
      <c r="C47" s="20" t="s">
        <v>59</v>
      </c>
      <c r="D47" s="21">
        <f>D48+D49+D50+D51</f>
        <v>6707433</v>
      </c>
      <c r="E47" s="21">
        <v>6925145</v>
      </c>
      <c r="F47" s="22">
        <v>6426357</v>
      </c>
      <c r="G47" s="7"/>
      <c r="H47" s="7"/>
      <c r="I47" s="7"/>
      <c r="J47" s="41"/>
      <c r="K47" s="41">
        <f>E47-'[1]форма1'!D47</f>
        <v>0</v>
      </c>
      <c r="L47" s="41">
        <f>F47-'[1]форма1'!E47</f>
        <v>0</v>
      </c>
      <c r="M47" s="41"/>
      <c r="N47" s="41"/>
    </row>
    <row r="48" spans="1:14" s="1" customFormat="1" ht="19.5" customHeight="1">
      <c r="A48" s="18"/>
      <c r="B48" s="24" t="s">
        <v>7</v>
      </c>
      <c r="C48" s="20" t="s">
        <v>60</v>
      </c>
      <c r="D48" s="21">
        <f>'[3]Баланс'!$E$52</f>
        <v>6629541</v>
      </c>
      <c r="E48" s="21">
        <v>6846761</v>
      </c>
      <c r="F48" s="22">
        <v>6348326</v>
      </c>
      <c r="G48" s="7"/>
      <c r="H48" s="7"/>
      <c r="I48" s="7"/>
      <c r="J48" s="41"/>
      <c r="K48" s="41">
        <f>E48-'[1]форма1'!D48</f>
        <v>0</v>
      </c>
      <c r="L48" s="41">
        <f>F48-'[1]форма1'!E48</f>
        <v>0</v>
      </c>
      <c r="M48" s="41"/>
      <c r="N48" s="41"/>
    </row>
    <row r="49" spans="1:14" s="1" customFormat="1" ht="19.5" customHeight="1">
      <c r="A49" s="18"/>
      <c r="B49" s="24" t="s">
        <v>8</v>
      </c>
      <c r="C49" s="20" t="s">
        <v>61</v>
      </c>
      <c r="D49" s="21">
        <f>'[3]Баланс'!$E$59</f>
        <v>3268</v>
      </c>
      <c r="E49" s="21">
        <v>3758</v>
      </c>
      <c r="F49" s="22">
        <v>2447</v>
      </c>
      <c r="G49" s="7"/>
      <c r="H49" s="7"/>
      <c r="I49" s="7"/>
      <c r="J49" s="41"/>
      <c r="K49" s="41">
        <f>E49-'[1]форма1'!D49</f>
        <v>0</v>
      </c>
      <c r="L49" s="41">
        <f>F49-'[1]форма1'!E49</f>
        <v>0</v>
      </c>
      <c r="M49" s="41"/>
      <c r="N49" s="41"/>
    </row>
    <row r="50" spans="1:14" s="1" customFormat="1" ht="19.5" customHeight="1">
      <c r="A50" s="18"/>
      <c r="B50" s="24" t="s">
        <v>62</v>
      </c>
      <c r="C50" s="20" t="s">
        <v>63</v>
      </c>
      <c r="D50" s="21">
        <f>'[3]Баланс'!$E$60</f>
        <v>74621</v>
      </c>
      <c r="E50" s="21">
        <v>74621</v>
      </c>
      <c r="F50" s="22">
        <v>75579</v>
      </c>
      <c r="G50" s="7"/>
      <c r="H50" s="7"/>
      <c r="I50" s="7"/>
      <c r="J50" s="41"/>
      <c r="K50" s="41">
        <f>E50-'[1]форма1'!D50</f>
        <v>0</v>
      </c>
      <c r="L50" s="41">
        <f>F50-'[1]форма1'!E50</f>
        <v>0</v>
      </c>
      <c r="M50" s="41"/>
      <c r="N50" s="41"/>
    </row>
    <row r="51" spans="1:14" s="1" customFormat="1" ht="19.5" customHeight="1">
      <c r="A51" s="18"/>
      <c r="B51" s="24" t="s">
        <v>64</v>
      </c>
      <c r="C51" s="20" t="s">
        <v>65</v>
      </c>
      <c r="D51" s="21">
        <f>'[3]Баланс'!$E$61</f>
        <v>3</v>
      </c>
      <c r="E51" s="21">
        <v>5</v>
      </c>
      <c r="F51" s="22">
        <v>5</v>
      </c>
      <c r="G51" s="7"/>
      <c r="H51" s="7"/>
      <c r="I51" s="7"/>
      <c r="J51" s="41"/>
      <c r="K51" s="41">
        <f>E51-'[1]форма1'!D51</f>
        <v>0</v>
      </c>
      <c r="L51" s="41">
        <f>F51-'[1]форма1'!E51</f>
        <v>0</v>
      </c>
      <c r="M51" s="41"/>
      <c r="N51" s="41"/>
    </row>
    <row r="52" spans="1:14" s="1" customFormat="1" ht="19.5" customHeight="1" hidden="1">
      <c r="A52" s="18"/>
      <c r="B52" s="24" t="s">
        <v>66</v>
      </c>
      <c r="C52" s="20" t="s">
        <v>67</v>
      </c>
      <c r="D52" s="21"/>
      <c r="E52" s="21"/>
      <c r="F52" s="22"/>
      <c r="G52" s="7"/>
      <c r="H52" s="7"/>
      <c r="I52" s="7"/>
      <c r="J52" s="41"/>
      <c r="K52" s="41">
        <f>E52-'[1]форма1'!D52</f>
        <v>0</v>
      </c>
      <c r="L52" s="41">
        <f>F52-'[1]форма1'!E52</f>
        <v>0</v>
      </c>
      <c r="M52" s="41"/>
      <c r="N52" s="41"/>
    </row>
    <row r="53" spans="1:14" s="1" customFormat="1" ht="19.5" customHeight="1" hidden="1">
      <c r="A53" s="18"/>
      <c r="B53" s="24" t="s">
        <v>68</v>
      </c>
      <c r="C53" s="20" t="s">
        <v>69</v>
      </c>
      <c r="D53" s="21"/>
      <c r="E53" s="21"/>
      <c r="F53" s="22"/>
      <c r="G53" s="7"/>
      <c r="H53" s="7"/>
      <c r="I53" s="7"/>
      <c r="J53" s="41"/>
      <c r="K53" s="41">
        <f>E53-'[1]форма1'!D53</f>
        <v>0</v>
      </c>
      <c r="L53" s="41">
        <f>F53-'[1]форма1'!E53</f>
        <v>0</v>
      </c>
      <c r="M53" s="41"/>
      <c r="N53" s="41"/>
    </row>
    <row r="54" spans="1:14" s="1" customFormat="1" ht="25.5">
      <c r="A54" s="18"/>
      <c r="B54" s="23" t="s">
        <v>70</v>
      </c>
      <c r="C54" s="20" t="s">
        <v>71</v>
      </c>
      <c r="D54" s="21">
        <f>'[3]Баланс'!$E$62</f>
        <v>723202</v>
      </c>
      <c r="E54" s="21">
        <v>188998</v>
      </c>
      <c r="F54" s="22">
        <v>78462</v>
      </c>
      <c r="G54" s="7"/>
      <c r="H54" s="7"/>
      <c r="I54" s="7"/>
      <c r="J54" s="41"/>
      <c r="K54" s="41">
        <f>E54-'[1]форма1'!D54</f>
        <v>0</v>
      </c>
      <c r="L54" s="41">
        <f>F54-'[1]форма1'!E54</f>
        <v>0</v>
      </c>
      <c r="M54" s="41"/>
      <c r="N54" s="41"/>
    </row>
    <row r="55" spans="1:14" s="1" customFormat="1" ht="19.5" customHeight="1">
      <c r="A55" s="18" t="s">
        <v>450</v>
      </c>
      <c r="B55" s="23" t="s">
        <v>72</v>
      </c>
      <c r="C55" s="20" t="s">
        <v>73</v>
      </c>
      <c r="D55" s="21">
        <f>D56+D60</f>
        <v>18553584</v>
      </c>
      <c r="E55" s="21">
        <f>25617017-9927781</f>
        <v>15689236</v>
      </c>
      <c r="F55" s="22">
        <f>24332846-10697821</f>
        <v>13635025</v>
      </c>
      <c r="G55" s="7"/>
      <c r="H55" s="7"/>
      <c r="I55" s="7"/>
      <c r="J55" s="41"/>
      <c r="K55" s="41">
        <f>E55-'[1]форма1'!D55</f>
        <v>-9927781</v>
      </c>
      <c r="L55" s="41">
        <f>F55-'[1]форма1'!E55</f>
        <v>-10697821</v>
      </c>
      <c r="M55" s="41"/>
      <c r="N55" s="41"/>
    </row>
    <row r="56" spans="1:14" s="1" customFormat="1" ht="38.25">
      <c r="A56" s="18"/>
      <c r="B56" s="24" t="s">
        <v>74</v>
      </c>
      <c r="C56" s="20" t="s">
        <v>75</v>
      </c>
      <c r="D56" s="21">
        <f>D57+D58+D59</f>
        <v>246223</v>
      </c>
      <c r="E56" s="21">
        <v>494376</v>
      </c>
      <c r="F56" s="22">
        <v>139793</v>
      </c>
      <c r="G56" s="7">
        <f>D56-D57-D58-D59</f>
        <v>0</v>
      </c>
      <c r="H56" s="7">
        <f>E56-E57-E58-E59</f>
        <v>0</v>
      </c>
      <c r="I56" s="7">
        <f>F56-F57-F58-F59</f>
        <v>0</v>
      </c>
      <c r="J56" s="41"/>
      <c r="K56" s="41">
        <f>E56-'[1]форма1'!D56</f>
        <v>0</v>
      </c>
      <c r="L56" s="41">
        <f>F56-'[1]форма1'!E56</f>
        <v>0</v>
      </c>
      <c r="M56" s="41"/>
      <c r="N56" s="41"/>
    </row>
    <row r="57" spans="1:14" s="1" customFormat="1" ht="19.5" customHeight="1">
      <c r="A57" s="18"/>
      <c r="B57" s="25" t="s">
        <v>9</v>
      </c>
      <c r="C57" s="20" t="s">
        <v>76</v>
      </c>
      <c r="D57" s="21">
        <f>'[3]Баланс'!$E$64</f>
        <v>62191</v>
      </c>
      <c r="E57" s="21">
        <v>382811</v>
      </c>
      <c r="F57" s="22">
        <v>20718</v>
      </c>
      <c r="G57" s="7"/>
      <c r="H57" s="7"/>
      <c r="I57" s="7"/>
      <c r="J57" s="41"/>
      <c r="K57" s="41">
        <f>E57-'[1]форма1'!D57</f>
        <v>0</v>
      </c>
      <c r="L57" s="41">
        <f>F57-'[1]форма1'!E57</f>
        <v>0</v>
      </c>
      <c r="M57" s="41"/>
      <c r="N57" s="41"/>
    </row>
    <row r="58" spans="1:14" s="1" customFormat="1" ht="19.5" customHeight="1">
      <c r="A58" s="18"/>
      <c r="B58" s="25" t="s">
        <v>10</v>
      </c>
      <c r="C58" s="20" t="s">
        <v>77</v>
      </c>
      <c r="D58" s="21">
        <f>'[3]Баланс'!$E$68</f>
        <v>130577</v>
      </c>
      <c r="E58" s="21">
        <v>1703</v>
      </c>
      <c r="F58" s="22">
        <v>83297</v>
      </c>
      <c r="G58" s="7"/>
      <c r="H58" s="7"/>
      <c r="I58" s="7"/>
      <c r="J58" s="41"/>
      <c r="K58" s="41">
        <f>E58-'[1]форма1'!D58</f>
        <v>0</v>
      </c>
      <c r="L58" s="41">
        <f>F58-'[1]форма1'!E58</f>
        <v>0</v>
      </c>
      <c r="M58" s="41"/>
      <c r="N58" s="41"/>
    </row>
    <row r="59" spans="1:14" s="1" customFormat="1" ht="19.5" customHeight="1">
      <c r="A59" s="18"/>
      <c r="B59" s="25" t="s">
        <v>11</v>
      </c>
      <c r="C59" s="20" t="s">
        <v>78</v>
      </c>
      <c r="D59" s="21">
        <f>'[3]Баланс'!$E$69</f>
        <v>53455</v>
      </c>
      <c r="E59" s="21">
        <v>109862</v>
      </c>
      <c r="F59" s="22">
        <v>35778</v>
      </c>
      <c r="G59" s="7"/>
      <c r="H59" s="7"/>
      <c r="I59" s="7"/>
      <c r="J59" s="41"/>
      <c r="K59" s="41">
        <f>E59-'[1]форма1'!D59</f>
        <v>0</v>
      </c>
      <c r="L59" s="41">
        <f>F59-'[1]форма1'!E59</f>
        <v>0</v>
      </c>
      <c r="M59" s="41"/>
      <c r="N59" s="41"/>
    </row>
    <row r="60" spans="1:14" s="1" customFormat="1" ht="38.25">
      <c r="A60" s="18"/>
      <c r="B60" s="24" t="s">
        <v>79</v>
      </c>
      <c r="C60" s="20" t="s">
        <v>80</v>
      </c>
      <c r="D60" s="21">
        <f>SUM(D61:D64)</f>
        <v>18307361</v>
      </c>
      <c r="E60" s="21">
        <f>25122641-9927781</f>
        <v>15194860</v>
      </c>
      <c r="F60" s="22">
        <f>24193053-10697821</f>
        <v>13495232</v>
      </c>
      <c r="G60" s="7">
        <f>E55-E56-E60</f>
        <v>0</v>
      </c>
      <c r="H60" s="7">
        <f>F55-F56-F60</f>
        <v>0</v>
      </c>
      <c r="I60" s="7"/>
      <c r="J60" s="41"/>
      <c r="K60" s="41">
        <f>E60-'[1]форма1'!D60</f>
        <v>-9927781</v>
      </c>
      <c r="L60" s="41">
        <f>F60-'[1]форма1'!E60</f>
        <v>-10697821</v>
      </c>
      <c r="M60" s="41"/>
      <c r="N60" s="41"/>
    </row>
    <row r="61" spans="1:14" s="1" customFormat="1" ht="19.5" customHeight="1">
      <c r="A61" s="18"/>
      <c r="B61" s="25" t="s">
        <v>9</v>
      </c>
      <c r="C61" s="20" t="s">
        <v>81</v>
      </c>
      <c r="D61" s="21">
        <f>'[3]Баланс'!$E$74</f>
        <v>9285413</v>
      </c>
      <c r="E61" s="21">
        <v>9281610</v>
      </c>
      <c r="F61" s="22">
        <v>6567072</v>
      </c>
      <c r="G61" s="7">
        <f>E60-E61-E63-E64</f>
        <v>0</v>
      </c>
      <c r="H61" s="7">
        <f>F60-F61-F63-F64</f>
        <v>0</v>
      </c>
      <c r="I61" s="7"/>
      <c r="J61" s="41"/>
      <c r="K61" s="41">
        <f>E61-'[1]форма1'!D61</f>
        <v>0</v>
      </c>
      <c r="L61" s="41">
        <f>F61-'[1]форма1'!E61</f>
        <v>0</v>
      </c>
      <c r="M61" s="41"/>
      <c r="N61" s="41"/>
    </row>
    <row r="62" spans="1:14" s="1" customFormat="1" ht="25.5" hidden="1">
      <c r="A62" s="18"/>
      <c r="B62" s="25" t="s">
        <v>82</v>
      </c>
      <c r="C62" s="20" t="s">
        <v>83</v>
      </c>
      <c r="D62" s="21">
        <v>0</v>
      </c>
      <c r="E62" s="21">
        <v>0</v>
      </c>
      <c r="F62" s="22">
        <v>0</v>
      </c>
      <c r="G62" s="7"/>
      <c r="H62" s="7"/>
      <c r="I62" s="7"/>
      <c r="J62" s="41"/>
      <c r="K62" s="41">
        <f>E62-'[1]форма1'!D62</f>
        <v>0</v>
      </c>
      <c r="L62" s="41">
        <f>F62-'[1]форма1'!E62</f>
        <v>0</v>
      </c>
      <c r="M62" s="41"/>
      <c r="N62" s="41"/>
    </row>
    <row r="63" spans="1:14" s="1" customFormat="1" ht="19.5" customHeight="1">
      <c r="A63" s="18"/>
      <c r="B63" s="25" t="s">
        <v>10</v>
      </c>
      <c r="C63" s="20" t="s">
        <v>84</v>
      </c>
      <c r="D63" s="21">
        <f>'[3]Баланс'!$E$79-15731962</f>
        <v>3970368</v>
      </c>
      <c r="E63" s="21">
        <f>10772743-9927781</f>
        <v>844962</v>
      </c>
      <c r="F63" s="22">
        <f>11917362-10697821</f>
        <v>1219541</v>
      </c>
      <c r="G63" s="7"/>
      <c r="H63" s="7"/>
      <c r="I63" s="7"/>
      <c r="J63" s="41"/>
      <c r="K63" s="41">
        <f>E63-'[1]форма1'!D63</f>
        <v>-9927781</v>
      </c>
      <c r="L63" s="41">
        <f>F63-'[1]форма1'!E63</f>
        <v>-10697821</v>
      </c>
      <c r="M63" s="41"/>
      <c r="N63" s="41"/>
    </row>
    <row r="64" spans="1:14" s="1" customFormat="1" ht="19.5" customHeight="1">
      <c r="A64" s="18"/>
      <c r="B64" s="25" t="s">
        <v>11</v>
      </c>
      <c r="C64" s="20" t="s">
        <v>85</v>
      </c>
      <c r="D64" s="21">
        <f>'[3]Баланс'!$E$87</f>
        <v>5051580</v>
      </c>
      <c r="E64" s="21">
        <v>5068288</v>
      </c>
      <c r="F64" s="22">
        <v>5708619</v>
      </c>
      <c r="G64" s="7"/>
      <c r="H64" s="7"/>
      <c r="I64" s="7"/>
      <c r="J64" s="41"/>
      <c r="K64" s="41">
        <f>E64-'[1]форма1'!D64</f>
        <v>0</v>
      </c>
      <c r="L64" s="41">
        <f>F64-'[1]форма1'!E64</f>
        <v>0</v>
      </c>
      <c r="M64" s="41"/>
      <c r="N64" s="41"/>
    </row>
    <row r="65" spans="1:14" s="1" customFormat="1" ht="27.75" customHeight="1">
      <c r="A65" s="18" t="s">
        <v>448</v>
      </c>
      <c r="B65" s="23" t="s">
        <v>219</v>
      </c>
      <c r="C65" s="20" t="s">
        <v>86</v>
      </c>
      <c r="D65" s="21">
        <f>'[3]Баланс'!$E$96</f>
        <v>4154930</v>
      </c>
      <c r="E65" s="21">
        <v>2628376</v>
      </c>
      <c r="F65" s="22">
        <v>68475</v>
      </c>
      <c r="G65" s="7"/>
      <c r="H65" s="7"/>
      <c r="I65" s="7"/>
      <c r="J65" s="41"/>
      <c r="K65" s="41">
        <f>E65-'[1]форма1'!D65</f>
        <v>0</v>
      </c>
      <c r="L65" s="41">
        <f>F65-'[1]форма1'!E65</f>
        <v>0</v>
      </c>
      <c r="M65" s="41"/>
      <c r="N65" s="41"/>
    </row>
    <row r="66" spans="1:14" s="1" customFormat="1" ht="19.5" customHeight="1">
      <c r="A66" s="18"/>
      <c r="B66" s="24" t="s">
        <v>87</v>
      </c>
      <c r="C66" s="20" t="s">
        <v>88</v>
      </c>
      <c r="D66" s="21">
        <f>'[3]Баланс'!$E$97</f>
        <v>16113</v>
      </c>
      <c r="E66" s="21">
        <v>3195</v>
      </c>
      <c r="F66" s="22">
        <v>3368</v>
      </c>
      <c r="G66" s="7"/>
      <c r="H66" s="7"/>
      <c r="I66" s="7"/>
      <c r="J66" s="41"/>
      <c r="K66" s="41">
        <f>E66-'[1]форма1'!D66</f>
        <v>0</v>
      </c>
      <c r="L66" s="41">
        <f>F66-'[1]форма1'!E66</f>
        <v>0</v>
      </c>
      <c r="M66" s="41"/>
      <c r="N66" s="41"/>
    </row>
    <row r="67" spans="1:14" s="1" customFormat="1" ht="19.5" customHeight="1">
      <c r="A67" s="18"/>
      <c r="B67" s="23" t="s">
        <v>220</v>
      </c>
      <c r="C67" s="20" t="s">
        <v>89</v>
      </c>
      <c r="D67" s="21">
        <f>D69+D70+D71</f>
        <v>5747280</v>
      </c>
      <c r="E67" s="21">
        <v>3751338</v>
      </c>
      <c r="F67" s="22">
        <v>337851</v>
      </c>
      <c r="G67" s="7"/>
      <c r="H67" s="7"/>
      <c r="I67" s="7"/>
      <c r="J67" s="41"/>
      <c r="K67" s="41">
        <f>E67-'[1]форма1'!D67</f>
        <v>0</v>
      </c>
      <c r="L67" s="41">
        <f>F67-'[1]форма1'!E67</f>
        <v>0</v>
      </c>
      <c r="M67" s="41"/>
      <c r="N67" s="41"/>
    </row>
    <row r="68" spans="1:14" s="1" customFormat="1" ht="19.5" customHeight="1" hidden="1">
      <c r="A68" s="18"/>
      <c r="B68" s="24" t="s">
        <v>90</v>
      </c>
      <c r="C68" s="20" t="s">
        <v>91</v>
      </c>
      <c r="D68" s="21">
        <v>0</v>
      </c>
      <c r="E68" s="21">
        <v>0</v>
      </c>
      <c r="F68" s="22">
        <v>0</v>
      </c>
      <c r="G68" s="7"/>
      <c r="H68" s="7"/>
      <c r="I68" s="7"/>
      <c r="J68" s="41"/>
      <c r="K68" s="41">
        <f>E68-'[1]форма1'!D68</f>
        <v>0</v>
      </c>
      <c r="L68" s="41">
        <f>F68-'[1]форма1'!E68</f>
        <v>0</v>
      </c>
      <c r="M68" s="41"/>
      <c r="N68" s="41"/>
    </row>
    <row r="69" spans="1:14" s="1" customFormat="1" ht="19.5" customHeight="1">
      <c r="A69" s="18"/>
      <c r="B69" s="24" t="s">
        <v>92</v>
      </c>
      <c r="C69" s="20" t="s">
        <v>93</v>
      </c>
      <c r="D69" s="21">
        <f>'[3]Баланс'!$E$101</f>
        <v>2287896</v>
      </c>
      <c r="E69" s="21">
        <v>227169</v>
      </c>
      <c r="F69" s="22">
        <v>337762</v>
      </c>
      <c r="G69" s="7"/>
      <c r="H69" s="7"/>
      <c r="I69" s="7"/>
      <c r="J69" s="41"/>
      <c r="K69" s="41">
        <f>E69-'[1]форма1'!D69</f>
        <v>0</v>
      </c>
      <c r="L69" s="41">
        <f>F69-'[1]форма1'!E69</f>
        <v>0</v>
      </c>
      <c r="M69" s="41"/>
      <c r="N69" s="41"/>
    </row>
    <row r="70" spans="1:14" s="1" customFormat="1" ht="19.5" customHeight="1" hidden="1">
      <c r="A70" s="18"/>
      <c r="B70" s="24" t="s">
        <v>94</v>
      </c>
      <c r="C70" s="20" t="s">
        <v>95</v>
      </c>
      <c r="D70" s="21">
        <v>0</v>
      </c>
      <c r="E70" s="21">
        <v>0</v>
      </c>
      <c r="F70" s="22">
        <v>0</v>
      </c>
      <c r="G70" s="7"/>
      <c r="H70" s="7"/>
      <c r="I70" s="7"/>
      <c r="J70" s="41"/>
      <c r="K70" s="41">
        <f>E70-'[1]форма1'!D70</f>
        <v>0</v>
      </c>
      <c r="L70" s="41">
        <f>F70-'[1]форма1'!E70</f>
        <v>0</v>
      </c>
      <c r="M70" s="41"/>
      <c r="N70" s="41"/>
    </row>
    <row r="71" spans="1:14" s="1" customFormat="1" ht="19.5" customHeight="1">
      <c r="A71" s="18"/>
      <c r="B71" s="24" t="s">
        <v>96</v>
      </c>
      <c r="C71" s="20" t="s">
        <v>97</v>
      </c>
      <c r="D71" s="21">
        <f>'[3]Баланс'!$E$103</f>
        <v>3459384</v>
      </c>
      <c r="E71" s="21">
        <v>3524169</v>
      </c>
      <c r="F71" s="22">
        <v>89</v>
      </c>
      <c r="G71" s="7"/>
      <c r="H71" s="7"/>
      <c r="I71" s="7"/>
      <c r="J71" s="41"/>
      <c r="K71" s="41">
        <f>E71-'[1]форма1'!D71</f>
        <v>0</v>
      </c>
      <c r="L71" s="41">
        <f>F71-'[1]форма1'!E71</f>
        <v>0</v>
      </c>
      <c r="M71" s="41"/>
      <c r="N71" s="41"/>
    </row>
    <row r="72" spans="1:14" s="1" customFormat="1" ht="19.5" customHeight="1">
      <c r="A72" s="18"/>
      <c r="B72" s="23" t="s">
        <v>237</v>
      </c>
      <c r="C72" s="20" t="s">
        <v>98</v>
      </c>
      <c r="D72" s="21">
        <f>'[3]Баланс'!$E$107</f>
        <v>3147</v>
      </c>
      <c r="E72" s="21">
        <v>26614</v>
      </c>
      <c r="F72" s="22">
        <v>6235</v>
      </c>
      <c r="G72" s="7"/>
      <c r="H72" s="7"/>
      <c r="I72" s="7"/>
      <c r="J72" s="41"/>
      <c r="K72" s="41">
        <f>E72-'[1]форма1'!D72</f>
        <v>0</v>
      </c>
      <c r="L72" s="41">
        <f>F72-'[1]форма1'!E72</f>
        <v>0</v>
      </c>
      <c r="M72" s="41"/>
      <c r="N72" s="41"/>
    </row>
    <row r="73" spans="1:14" s="1" customFormat="1" ht="19.5" customHeight="1" hidden="1">
      <c r="A73" s="18"/>
      <c r="B73" s="24" t="s">
        <v>50</v>
      </c>
      <c r="C73" s="20" t="s">
        <v>99</v>
      </c>
      <c r="D73" s="21">
        <v>0</v>
      </c>
      <c r="E73" s="21">
        <v>0</v>
      </c>
      <c r="F73" s="22">
        <v>0</v>
      </c>
      <c r="G73" s="7"/>
      <c r="H73" s="7"/>
      <c r="I73" s="7"/>
      <c r="J73" s="41"/>
      <c r="K73" s="41">
        <f>E73-'[1]форма1'!D73</f>
        <v>0</v>
      </c>
      <c r="L73" s="41">
        <f>F73-'[1]форма1'!E73</f>
        <v>0</v>
      </c>
      <c r="M73" s="41"/>
      <c r="N73" s="41"/>
    </row>
    <row r="74" spans="1:14" s="1" customFormat="1" ht="19.5" customHeight="1">
      <c r="A74" s="18"/>
      <c r="B74" s="30" t="s">
        <v>100</v>
      </c>
      <c r="C74" s="20" t="s">
        <v>101</v>
      </c>
      <c r="D74" s="21">
        <f>D47+D54+D55+D65+D67+D72</f>
        <v>35889576</v>
      </c>
      <c r="E74" s="21">
        <f>39137488-9927781</f>
        <v>29209707</v>
      </c>
      <c r="F74" s="22">
        <f>31250226-10697821</f>
        <v>20552405</v>
      </c>
      <c r="G74" s="7"/>
      <c r="H74" s="7"/>
      <c r="I74" s="7">
        <f>E47+E54+E55+E65+E67+E72-E74</f>
        <v>0</v>
      </c>
      <c r="J74" s="41"/>
      <c r="K74" s="41">
        <f>E74-'[1]форма1'!D74</f>
        <v>-9927781</v>
      </c>
      <c r="L74" s="41">
        <f>F74-'[1]форма1'!E74</f>
        <v>-10697821</v>
      </c>
      <c r="M74" s="41"/>
      <c r="N74" s="41"/>
    </row>
    <row r="75" spans="1:14" s="1" customFormat="1" ht="19.5" customHeight="1">
      <c r="A75" s="26"/>
      <c r="B75" s="27" t="s">
        <v>102</v>
      </c>
      <c r="C75" s="28" t="s">
        <v>103</v>
      </c>
      <c r="D75" s="31">
        <f>D74+D41</f>
        <v>154680529</v>
      </c>
      <c r="E75" s="31">
        <v>136679714</v>
      </c>
      <c r="F75" s="42">
        <f>F74+F41</f>
        <v>117776124</v>
      </c>
      <c r="G75" s="32">
        <f>(E75-D75)/E75</f>
        <v>-0.13170070724613894</v>
      </c>
      <c r="H75" s="7">
        <f>D75-'[2]Баланс'!$E$108</f>
        <v>18682875</v>
      </c>
      <c r="I75" s="7"/>
      <c r="J75" s="41"/>
      <c r="K75" s="41">
        <f>E75-'[1]форма1'!D75</f>
        <v>0</v>
      </c>
      <c r="L75" s="41">
        <f>F75-'[1]форма1'!E75</f>
        <v>0</v>
      </c>
      <c r="M75" s="41"/>
      <c r="N75" s="41">
        <f>D75-'[3]Баланс'!E109</f>
        <v>0</v>
      </c>
    </row>
    <row r="76" spans="1:14" s="1" customFormat="1" ht="12.75">
      <c r="A76" s="2"/>
      <c r="B76" s="3"/>
      <c r="C76" s="4"/>
      <c r="D76" s="6"/>
      <c r="E76" s="6"/>
      <c r="F76" s="6"/>
      <c r="G76" s="7"/>
      <c r="H76" s="7"/>
      <c r="I76" s="7"/>
      <c r="J76" s="41"/>
      <c r="K76" s="41">
        <f>E76-'[1]форма1'!D76</f>
        <v>0</v>
      </c>
      <c r="L76" s="41">
        <f>F76-'[1]форма1'!E76</f>
        <v>0</v>
      </c>
      <c r="M76" s="41"/>
      <c r="N76" s="41"/>
    </row>
    <row r="77" spans="1:14" s="1" customFormat="1" ht="19.5" customHeight="1">
      <c r="A77" s="2"/>
      <c r="B77" s="29"/>
      <c r="C77" s="4"/>
      <c r="D77" s="6"/>
      <c r="E77" s="289" t="s">
        <v>104</v>
      </c>
      <c r="F77" s="289"/>
      <c r="G77" s="7"/>
      <c r="H77" s="7"/>
      <c r="I77" s="7"/>
      <c r="J77" s="41"/>
      <c r="K77" s="41"/>
      <c r="L77" s="41"/>
      <c r="M77" s="41"/>
      <c r="N77" s="41"/>
    </row>
    <row r="78" spans="1:14" s="17" customFormat="1" ht="38.25">
      <c r="A78" s="14" t="s">
        <v>24</v>
      </c>
      <c r="B78" s="15" t="s">
        <v>0</v>
      </c>
      <c r="C78" s="15" t="s">
        <v>243</v>
      </c>
      <c r="D78" s="15" t="str">
        <f>D18</f>
        <v>На 31.12.2013г.</v>
      </c>
      <c r="E78" s="15" t="str">
        <f>E44</f>
        <v>На 31.12.2012г.</v>
      </c>
      <c r="F78" s="16" t="str">
        <f>F44</f>
        <v>На 31.12.2011г.</v>
      </c>
      <c r="H78" s="7"/>
      <c r="I78" s="7"/>
      <c r="J78" s="41"/>
      <c r="K78" s="41"/>
      <c r="L78" s="41"/>
      <c r="M78" s="41"/>
      <c r="N78" s="41"/>
    </row>
    <row r="79" spans="1:14" ht="19.5" customHeight="1">
      <c r="A79" s="292" t="s">
        <v>105</v>
      </c>
      <c r="B79" s="293"/>
      <c r="C79" s="293"/>
      <c r="D79" s="293"/>
      <c r="E79" s="293"/>
      <c r="F79" s="294"/>
      <c r="J79" s="41"/>
      <c r="K79" s="41">
        <f>E79-'[1]форма1'!D79</f>
        <v>0</v>
      </c>
      <c r="L79" s="41">
        <f>F79-'[1]форма1'!E79</f>
        <v>0</v>
      </c>
      <c r="M79" s="41"/>
      <c r="N79" s="41"/>
    </row>
    <row r="80" spans="1:14" s="1" customFormat="1" ht="19.5" customHeight="1">
      <c r="A80" s="18"/>
      <c r="B80" s="19" t="s">
        <v>106</v>
      </c>
      <c r="C80" s="20"/>
      <c r="D80" s="21"/>
      <c r="E80" s="21"/>
      <c r="F80" s="22"/>
      <c r="G80" s="7"/>
      <c r="H80" s="7"/>
      <c r="I80" s="7"/>
      <c r="J80" s="41"/>
      <c r="K80" s="41">
        <f>E80-'[1]форма1'!D80</f>
        <v>0</v>
      </c>
      <c r="L80" s="41">
        <f>F80-'[1]форма1'!E80</f>
        <v>0</v>
      </c>
      <c r="M80" s="41"/>
      <c r="N80" s="41"/>
    </row>
    <row r="81" spans="1:14" s="1" customFormat="1" ht="25.5">
      <c r="A81" s="18"/>
      <c r="B81" s="23" t="s">
        <v>107</v>
      </c>
      <c r="C81" s="20" t="s">
        <v>108</v>
      </c>
      <c r="D81" s="21">
        <f>'[3]Баланс'!$E$112</f>
        <v>40057009</v>
      </c>
      <c r="E81" s="21">
        <v>21518239</v>
      </c>
      <c r="F81" s="22">
        <v>21518239</v>
      </c>
      <c r="G81" s="7"/>
      <c r="H81" s="7"/>
      <c r="I81" s="7"/>
      <c r="J81" s="41"/>
      <c r="K81" s="41">
        <f>E81-'[1]форма1'!D81</f>
        <v>0</v>
      </c>
      <c r="L81" s="41">
        <f>F81-'[1]форма1'!E81</f>
        <v>0</v>
      </c>
      <c r="M81" s="41"/>
      <c r="N81" s="41"/>
    </row>
    <row r="82" spans="1:14" s="1" customFormat="1" ht="16.5" customHeight="1">
      <c r="A82" s="18"/>
      <c r="B82" s="23" t="s">
        <v>109</v>
      </c>
      <c r="C82" s="20" t="s">
        <v>110</v>
      </c>
      <c r="D82" s="21">
        <f>'[3]Баланс'!$E$115</f>
        <v>-4045753</v>
      </c>
      <c r="E82" s="21">
        <v>-4045753</v>
      </c>
      <c r="F82" s="22">
        <v>-4045327</v>
      </c>
      <c r="G82" s="7"/>
      <c r="H82" s="7"/>
      <c r="I82" s="7"/>
      <c r="J82" s="41"/>
      <c r="K82" s="41">
        <f>E82-'[1]форма1'!D82</f>
        <v>0</v>
      </c>
      <c r="L82" s="41">
        <f>F82-'[1]форма1'!E82</f>
        <v>0</v>
      </c>
      <c r="M82" s="41"/>
      <c r="N82" s="41"/>
    </row>
    <row r="83" spans="1:14" s="1" customFormat="1" ht="16.5" customHeight="1">
      <c r="A83" s="18"/>
      <c r="B83" s="23" t="s">
        <v>111</v>
      </c>
      <c r="C83" s="20" t="s">
        <v>112</v>
      </c>
      <c r="D83" s="21">
        <f>'[3]Баланс'!$E$116</f>
        <v>210297</v>
      </c>
      <c r="E83" s="21">
        <v>210313</v>
      </c>
      <c r="F83" s="22">
        <v>210505</v>
      </c>
      <c r="G83" s="7"/>
      <c r="H83" s="7"/>
      <c r="I83" s="7"/>
      <c r="J83" s="41"/>
      <c r="K83" s="41">
        <f>E83-'[1]форма1'!D83</f>
        <v>0</v>
      </c>
      <c r="L83" s="41">
        <f>F83-'[1]форма1'!E83</f>
        <v>0</v>
      </c>
      <c r="M83" s="41"/>
      <c r="N83" s="41"/>
    </row>
    <row r="84" spans="1:14" s="1" customFormat="1" ht="16.5" customHeight="1">
      <c r="A84" s="18"/>
      <c r="B84" s="23" t="s">
        <v>113</v>
      </c>
      <c r="C84" s="20" t="s">
        <v>114</v>
      </c>
      <c r="D84" s="21">
        <f>'[3]Баланс'!$E$117</f>
        <v>60094783</v>
      </c>
      <c r="E84" s="21">
        <v>55632598</v>
      </c>
      <c r="F84" s="22">
        <v>55632598</v>
      </c>
      <c r="G84" s="7"/>
      <c r="H84" s="7"/>
      <c r="I84" s="7"/>
      <c r="J84" s="41"/>
      <c r="K84" s="41">
        <f>E84-'[1]форма1'!D84</f>
        <v>0</v>
      </c>
      <c r="L84" s="41">
        <f>F84-'[1]форма1'!E84</f>
        <v>0</v>
      </c>
      <c r="M84" s="41"/>
      <c r="N84" s="41"/>
    </row>
    <row r="85" spans="1:14" s="1" customFormat="1" ht="16.5" customHeight="1">
      <c r="A85" s="18"/>
      <c r="B85" s="23" t="s">
        <v>115</v>
      </c>
      <c r="C85" s="20" t="s">
        <v>116</v>
      </c>
      <c r="D85" s="21">
        <f>'[3]Баланс'!$E$118</f>
        <v>679641</v>
      </c>
      <c r="E85" s="21">
        <v>479307</v>
      </c>
      <c r="F85" s="22">
        <v>422402</v>
      </c>
      <c r="G85" s="7"/>
      <c r="H85" s="7"/>
      <c r="I85" s="7"/>
      <c r="J85" s="41"/>
      <c r="K85" s="41">
        <f>E85-'[1]форма1'!D85</f>
        <v>0</v>
      </c>
      <c r="L85" s="41">
        <f>F85-'[1]форма1'!E85</f>
        <v>0</v>
      </c>
      <c r="M85" s="41"/>
      <c r="N85" s="41"/>
    </row>
    <row r="86" spans="1:14" s="1" customFormat="1" ht="16.5" customHeight="1">
      <c r="A86" s="18"/>
      <c r="B86" s="23" t="s">
        <v>117</v>
      </c>
      <c r="C86" s="20" t="s">
        <v>118</v>
      </c>
      <c r="D86" s="21">
        <f>'[3]Баланс'!$E$121+'[3]Баланс'!$E$122</f>
        <v>10139252</v>
      </c>
      <c r="E86" s="21">
        <v>5856421</v>
      </c>
      <c r="F86" s="22">
        <v>1963359</v>
      </c>
      <c r="G86" s="7"/>
      <c r="H86" s="7"/>
      <c r="I86" s="7"/>
      <c r="J86" s="41"/>
      <c r="K86" s="41">
        <f>E86-'[1]форма1'!D86</f>
        <v>0</v>
      </c>
      <c r="L86" s="41">
        <f>F86-'[1]форма1'!E86</f>
        <v>0</v>
      </c>
      <c r="M86" s="41"/>
      <c r="N86" s="41"/>
    </row>
    <row r="87" spans="1:14" s="1" customFormat="1" ht="16.5" customHeight="1" hidden="1">
      <c r="A87" s="18"/>
      <c r="B87" s="23" t="s">
        <v>119</v>
      </c>
      <c r="C87" s="20" t="s">
        <v>120</v>
      </c>
      <c r="D87" s="21">
        <v>0</v>
      </c>
      <c r="E87" s="21">
        <v>0</v>
      </c>
      <c r="F87" s="22">
        <v>0</v>
      </c>
      <c r="G87" s="7"/>
      <c r="H87" s="7"/>
      <c r="I87" s="7"/>
      <c r="J87" s="41"/>
      <c r="K87" s="41">
        <f>E87-'[1]форма1'!D87</f>
        <v>0</v>
      </c>
      <c r="L87" s="41">
        <f>F87-'[1]форма1'!E87</f>
        <v>0</v>
      </c>
      <c r="M87" s="41"/>
      <c r="N87" s="41"/>
    </row>
    <row r="88" spans="1:14" s="1" customFormat="1" ht="19.5" customHeight="1">
      <c r="A88" s="18"/>
      <c r="B88" s="30" t="s">
        <v>121</v>
      </c>
      <c r="C88" s="20" t="s">
        <v>122</v>
      </c>
      <c r="D88" s="21">
        <f>SUM(D81:D87)</f>
        <v>107135229</v>
      </c>
      <c r="E88" s="21">
        <v>79651125</v>
      </c>
      <c r="F88" s="22">
        <v>75701776</v>
      </c>
      <c r="G88" s="7"/>
      <c r="H88" s="7"/>
      <c r="I88" s="7"/>
      <c r="J88" s="41"/>
      <c r="K88" s="41">
        <f>E88-'[1]форма1'!D88</f>
        <v>0</v>
      </c>
      <c r="L88" s="41">
        <f>F88-'[1]форма1'!E88</f>
        <v>0</v>
      </c>
      <c r="M88" s="41"/>
      <c r="N88" s="41">
        <f>D88-'[3]Баланс'!$E$123</f>
        <v>0</v>
      </c>
    </row>
    <row r="89" spans="1:14" s="1" customFormat="1" ht="19.5" customHeight="1">
      <c r="A89" s="18"/>
      <c r="B89" s="30" t="s">
        <v>123</v>
      </c>
      <c r="C89" s="20"/>
      <c r="D89" s="21"/>
      <c r="E89" s="21"/>
      <c r="F89" s="22"/>
      <c r="G89" s="7"/>
      <c r="H89" s="7"/>
      <c r="I89" s="7"/>
      <c r="J89" s="41"/>
      <c r="K89" s="41">
        <f>E89-'[1]форма1'!D89</f>
        <v>0</v>
      </c>
      <c r="L89" s="41">
        <f>F89-'[1]форма1'!E89</f>
        <v>0</v>
      </c>
      <c r="M89" s="41"/>
      <c r="N89" s="41"/>
    </row>
    <row r="90" spans="1:14" s="1" customFormat="1" ht="16.5" customHeight="1">
      <c r="A90" s="18"/>
      <c r="B90" s="23" t="s">
        <v>124</v>
      </c>
      <c r="C90" s="20" t="s">
        <v>125</v>
      </c>
      <c r="D90" s="21">
        <f>D91+D92</f>
        <v>34570664</v>
      </c>
      <c r="E90" s="21">
        <f>E91+E92</f>
        <v>20100000</v>
      </c>
      <c r="F90" s="22">
        <v>26553808</v>
      </c>
      <c r="G90" s="7"/>
      <c r="H90" s="7"/>
      <c r="I90" s="7"/>
      <c r="J90" s="41"/>
      <c r="K90" s="41">
        <f>E90-'[1]форма1'!D90</f>
        <v>0</v>
      </c>
      <c r="L90" s="41">
        <f>F90-'[1]форма1'!E90</f>
        <v>0</v>
      </c>
      <c r="M90" s="41"/>
      <c r="N90" s="41"/>
    </row>
    <row r="91" spans="1:14" s="1" customFormat="1" ht="30" customHeight="1">
      <c r="A91" s="18"/>
      <c r="B91" s="24" t="s">
        <v>126</v>
      </c>
      <c r="C91" s="20" t="s">
        <v>127</v>
      </c>
      <c r="D91" s="21">
        <f>'[3]Баланс'!$E$125</f>
        <v>2870664</v>
      </c>
      <c r="E91" s="21">
        <v>0</v>
      </c>
      <c r="F91" s="22">
        <v>0</v>
      </c>
      <c r="G91" s="7"/>
      <c r="H91" s="7"/>
      <c r="I91" s="7"/>
      <c r="J91" s="41"/>
      <c r="K91" s="41">
        <f>E91-'[1]форма1'!D91</f>
        <v>0</v>
      </c>
      <c r="L91" s="41">
        <f>F91-'[1]форма1'!E91</f>
        <v>0</v>
      </c>
      <c r="M91" s="41"/>
      <c r="N91" s="41"/>
    </row>
    <row r="92" spans="1:14" s="1" customFormat="1" ht="25.5">
      <c r="A92" s="18"/>
      <c r="B92" s="24" t="s">
        <v>128</v>
      </c>
      <c r="C92" s="20" t="s">
        <v>129</v>
      </c>
      <c r="D92" s="21">
        <f>'[3]Баланс'!$E$126</f>
        <v>31700000</v>
      </c>
      <c r="E92" s="21">
        <v>20100000</v>
      </c>
      <c r="F92" s="22">
        <v>26553808</v>
      </c>
      <c r="G92" s="7"/>
      <c r="H92" s="7"/>
      <c r="I92" s="7"/>
      <c r="J92" s="41"/>
      <c r="K92" s="41">
        <f>E92-'[1]форма1'!D92</f>
        <v>0</v>
      </c>
      <c r="L92" s="41">
        <f>F92-'[1]форма1'!E92</f>
        <v>0</v>
      </c>
      <c r="M92" s="41"/>
      <c r="N92" s="41"/>
    </row>
    <row r="93" spans="1:14" s="1" customFormat="1" ht="16.5" customHeight="1">
      <c r="A93" s="18"/>
      <c r="B93" s="23" t="s">
        <v>130</v>
      </c>
      <c r="C93" s="20" t="s">
        <v>131</v>
      </c>
      <c r="D93" s="21">
        <f>'[3]Баланс'!$E$127</f>
        <v>2597391</v>
      </c>
      <c r="E93" s="21">
        <v>2071093</v>
      </c>
      <c r="F93" s="22">
        <v>1744339</v>
      </c>
      <c r="G93" s="7"/>
      <c r="H93" s="7"/>
      <c r="I93" s="7"/>
      <c r="J93" s="41"/>
      <c r="K93" s="41">
        <f>E93-'[1]форма1'!D93</f>
        <v>0</v>
      </c>
      <c r="L93" s="41">
        <f>F93-'[1]форма1'!E93</f>
        <v>0</v>
      </c>
      <c r="M93" s="41"/>
      <c r="N93" s="41"/>
    </row>
    <row r="94" spans="1:14" s="1" customFormat="1" ht="16.5" customHeight="1" hidden="1">
      <c r="A94" s="18"/>
      <c r="B94" s="23" t="s">
        <v>221</v>
      </c>
      <c r="C94" s="20" t="s">
        <v>132</v>
      </c>
      <c r="D94" s="21">
        <v>0</v>
      </c>
      <c r="E94" s="21">
        <v>0</v>
      </c>
      <c r="F94" s="22">
        <v>0</v>
      </c>
      <c r="G94" s="7"/>
      <c r="H94" s="7"/>
      <c r="I94" s="7"/>
      <c r="J94" s="41"/>
      <c r="K94" s="41">
        <f>E94-'[1]форма1'!D94</f>
        <v>0</v>
      </c>
      <c r="L94" s="41">
        <f>F94-'[1]форма1'!E94</f>
        <v>0</v>
      </c>
      <c r="M94" s="41"/>
      <c r="N94" s="41"/>
    </row>
    <row r="95" spans="1:14" s="1" customFormat="1" ht="16.5" customHeight="1">
      <c r="A95" s="18" t="s">
        <v>451</v>
      </c>
      <c r="B95" s="23" t="s">
        <v>165</v>
      </c>
      <c r="C95" s="20" t="s">
        <v>133</v>
      </c>
      <c r="D95" s="21">
        <f>'[3]Баланс'!$E$128</f>
        <v>987751</v>
      </c>
      <c r="E95" s="21">
        <v>704615</v>
      </c>
      <c r="F95" s="22">
        <v>216066</v>
      </c>
      <c r="G95" s="7"/>
      <c r="H95" s="7"/>
      <c r="I95" s="7"/>
      <c r="J95" s="41"/>
      <c r="K95" s="41">
        <f>E95-'[1]форма1'!D95</f>
        <v>0</v>
      </c>
      <c r="L95" s="41">
        <f>F95-'[1]форма1'!E95</f>
        <v>0</v>
      </c>
      <c r="M95" s="41"/>
      <c r="N95" s="41"/>
    </row>
    <row r="96" spans="1:14" s="1" customFormat="1" ht="16.5" customHeight="1" hidden="1">
      <c r="A96" s="18"/>
      <c r="B96" s="24" t="s">
        <v>12</v>
      </c>
      <c r="C96" s="20" t="s">
        <v>134</v>
      </c>
      <c r="D96" s="21">
        <v>0</v>
      </c>
      <c r="E96" s="21">
        <v>0</v>
      </c>
      <c r="F96" s="22">
        <v>0</v>
      </c>
      <c r="G96" s="7"/>
      <c r="H96" s="7"/>
      <c r="I96" s="7"/>
      <c r="J96" s="41"/>
      <c r="K96" s="41">
        <f>E96-'[1]форма1'!D96</f>
        <v>0</v>
      </c>
      <c r="L96" s="41">
        <f>F96-'[1]форма1'!E96</f>
        <v>0</v>
      </c>
      <c r="M96" s="41"/>
      <c r="N96" s="41"/>
    </row>
    <row r="97" spans="1:14" s="1" customFormat="1" ht="16.5" customHeight="1" hidden="1">
      <c r="A97" s="18"/>
      <c r="B97" s="24" t="s">
        <v>135</v>
      </c>
      <c r="C97" s="20" t="s">
        <v>136</v>
      </c>
      <c r="D97" s="21">
        <v>0</v>
      </c>
      <c r="E97" s="21">
        <v>0</v>
      </c>
      <c r="F97" s="22">
        <v>0</v>
      </c>
      <c r="G97" s="7"/>
      <c r="H97" s="7"/>
      <c r="I97" s="7"/>
      <c r="J97" s="41"/>
      <c r="K97" s="41">
        <f>E97-'[1]форма1'!D97</f>
        <v>0</v>
      </c>
      <c r="L97" s="41">
        <f>F97-'[1]форма1'!E97</f>
        <v>0</v>
      </c>
      <c r="M97" s="41"/>
      <c r="N97" s="41"/>
    </row>
    <row r="98" spans="1:14" s="1" customFormat="1" ht="19.5" customHeight="1">
      <c r="A98" s="18"/>
      <c r="B98" s="30" t="s">
        <v>137</v>
      </c>
      <c r="C98" s="20" t="s">
        <v>138</v>
      </c>
      <c r="D98" s="21">
        <f>D90+D93+D94+D95</f>
        <v>38155806</v>
      </c>
      <c r="E98" s="21">
        <v>22875708</v>
      </c>
      <c r="F98" s="22">
        <v>28514213</v>
      </c>
      <c r="G98" s="7"/>
      <c r="H98" s="7"/>
      <c r="I98" s="7"/>
      <c r="J98" s="41"/>
      <c r="K98" s="41">
        <f>E98-'[1]форма1'!D98</f>
        <v>0</v>
      </c>
      <c r="L98" s="41">
        <f>F98-'[1]форма1'!E98</f>
        <v>0</v>
      </c>
      <c r="M98" s="41"/>
      <c r="N98" s="41">
        <f>D98-'[3]Баланс'!$E$132</f>
        <v>0</v>
      </c>
    </row>
    <row r="99" spans="1:14" s="1" customFormat="1" ht="19.5" customHeight="1">
      <c r="A99" s="18"/>
      <c r="B99" s="30" t="s">
        <v>139</v>
      </c>
      <c r="C99" s="20"/>
      <c r="D99" s="21"/>
      <c r="E99" s="21"/>
      <c r="F99" s="22"/>
      <c r="G99" s="7"/>
      <c r="H99" s="7"/>
      <c r="I99" s="7"/>
      <c r="J99" s="41"/>
      <c r="K99" s="41">
        <f>E99-'[1]форма1'!D99</f>
        <v>0</v>
      </c>
      <c r="L99" s="41">
        <f>F99-'[1]форма1'!E99</f>
        <v>0</v>
      </c>
      <c r="M99" s="41"/>
      <c r="N99" s="41"/>
    </row>
    <row r="100" spans="1:14" s="1" customFormat="1" ht="16.5" customHeight="1">
      <c r="A100" s="18"/>
      <c r="B100" s="23" t="s">
        <v>124</v>
      </c>
      <c r="C100" s="20" t="s">
        <v>140</v>
      </c>
      <c r="D100" s="21">
        <f>SUM(D101:D103)</f>
        <v>2643</v>
      </c>
      <c r="E100" s="21">
        <v>3200360</v>
      </c>
      <c r="F100" s="22">
        <v>5554467</v>
      </c>
      <c r="G100" s="7"/>
      <c r="H100" s="7"/>
      <c r="I100" s="7"/>
      <c r="J100" s="41"/>
      <c r="K100" s="41">
        <f>E100-'[1]форма1'!D100</f>
        <v>0</v>
      </c>
      <c r="L100" s="41">
        <f>F100-'[1]форма1'!E100</f>
        <v>0</v>
      </c>
      <c r="M100" s="41"/>
      <c r="N100" s="41"/>
    </row>
    <row r="101" spans="1:14" s="1" customFormat="1" ht="25.5">
      <c r="A101" s="18"/>
      <c r="B101" s="24" t="s">
        <v>141</v>
      </c>
      <c r="C101" s="20" t="s">
        <v>142</v>
      </c>
      <c r="D101" s="21">
        <f>'[3]Баланс'!$E$134</f>
        <v>0</v>
      </c>
      <c r="E101" s="21">
        <v>3200360</v>
      </c>
      <c r="F101" s="22">
        <v>4000000</v>
      </c>
      <c r="G101" s="7"/>
      <c r="H101" s="7"/>
      <c r="I101" s="7"/>
      <c r="J101" s="41"/>
      <c r="K101" s="41">
        <f>E101-'[1]форма1'!D101</f>
        <v>0</v>
      </c>
      <c r="L101" s="41">
        <f>F101-'[1]форма1'!E101</f>
        <v>0</v>
      </c>
      <c r="M101" s="41"/>
      <c r="N101" s="41"/>
    </row>
    <row r="102" spans="1:14" s="1" customFormat="1" ht="25.5">
      <c r="A102" s="18"/>
      <c r="B102" s="24" t="s">
        <v>143</v>
      </c>
      <c r="C102" s="20" t="s">
        <v>144</v>
      </c>
      <c r="D102" s="21">
        <f>'[2]Баланс'!$E$134</f>
        <v>0</v>
      </c>
      <c r="E102" s="21">
        <v>0</v>
      </c>
      <c r="F102" s="22">
        <v>1554467</v>
      </c>
      <c r="G102" s="7"/>
      <c r="H102" s="7"/>
      <c r="I102" s="7"/>
      <c r="J102" s="41"/>
      <c r="K102" s="41">
        <f>E102-'[1]форма1'!D102</f>
        <v>0</v>
      </c>
      <c r="L102" s="41">
        <f>F102-'[1]форма1'!E102</f>
        <v>0</v>
      </c>
      <c r="M102" s="41"/>
      <c r="N102" s="41"/>
    </row>
    <row r="103" spans="1:14" s="1" customFormat="1" ht="19.5" customHeight="1">
      <c r="A103" s="18"/>
      <c r="B103" s="24" t="s">
        <v>145</v>
      </c>
      <c r="C103" s="20" t="s">
        <v>146</v>
      </c>
      <c r="D103" s="21">
        <f>'[3]Баланс'!$E$136</f>
        <v>2643</v>
      </c>
      <c r="E103" s="21">
        <v>0</v>
      </c>
      <c r="F103" s="22">
        <v>0</v>
      </c>
      <c r="G103" s="7"/>
      <c r="H103" s="7"/>
      <c r="I103" s="7"/>
      <c r="J103" s="41"/>
      <c r="K103" s="41">
        <f>E103-'[1]форма1'!D103</f>
        <v>0</v>
      </c>
      <c r="L103" s="41">
        <f>F103-'[1]форма1'!E103</f>
        <v>0</v>
      </c>
      <c r="M103" s="41"/>
      <c r="N103" s="41"/>
    </row>
    <row r="104" spans="1:14" s="1" customFormat="1" ht="19.5" customHeight="1">
      <c r="A104" s="18" t="s">
        <v>451</v>
      </c>
      <c r="B104" s="23" t="s">
        <v>147</v>
      </c>
      <c r="C104" s="20" t="s">
        <v>148</v>
      </c>
      <c r="D104" s="21">
        <f>D105+D106+D107+D108+D113+D109</f>
        <v>8861441</v>
      </c>
      <c r="E104" s="21">
        <v>30464102</v>
      </c>
      <c r="F104" s="22">
        <v>7366398</v>
      </c>
      <c r="G104" s="7"/>
      <c r="H104" s="7"/>
      <c r="I104" s="7"/>
      <c r="J104" s="41"/>
      <c r="K104" s="41">
        <f>E104-'[1]форма1'!D104</f>
        <v>0</v>
      </c>
      <c r="L104" s="41">
        <f>F104-'[1]форма1'!E104</f>
        <v>0</v>
      </c>
      <c r="M104" s="41"/>
      <c r="N104" s="41"/>
    </row>
    <row r="105" spans="1:14" s="1" customFormat="1" ht="15" customHeight="1">
      <c r="A105" s="18"/>
      <c r="B105" s="24" t="s">
        <v>13</v>
      </c>
      <c r="C105" s="20" t="s">
        <v>149</v>
      </c>
      <c r="D105" s="21">
        <f>'[3]Баланс'!$E$138</f>
        <v>7543384</v>
      </c>
      <c r="E105" s="21">
        <v>5834819</v>
      </c>
      <c r="F105" s="22">
        <v>5961951</v>
      </c>
      <c r="G105" s="7"/>
      <c r="H105" s="7"/>
      <c r="I105" s="7"/>
      <c r="J105" s="41"/>
      <c r="K105" s="41">
        <f>E105-'[1]форма1'!D105</f>
        <v>0</v>
      </c>
      <c r="L105" s="41">
        <f>F105-'[1]форма1'!E105</f>
        <v>0</v>
      </c>
      <c r="M105" s="41"/>
      <c r="N105" s="41"/>
    </row>
    <row r="106" spans="1:14" s="1" customFormat="1" ht="15" customHeight="1">
      <c r="A106" s="18"/>
      <c r="B106" s="24" t="s">
        <v>14</v>
      </c>
      <c r="C106" s="20" t="s">
        <v>150</v>
      </c>
      <c r="D106" s="21">
        <f>'[3]Баланс'!$E$151</f>
        <v>384798</v>
      </c>
      <c r="E106" s="21">
        <v>284317</v>
      </c>
      <c r="F106" s="22">
        <v>277029</v>
      </c>
      <c r="G106" s="7"/>
      <c r="H106" s="7"/>
      <c r="I106" s="7"/>
      <c r="J106" s="41"/>
      <c r="K106" s="41">
        <f>E106-'[1]форма1'!D106</f>
        <v>0</v>
      </c>
      <c r="L106" s="41">
        <f>F106-'[1]форма1'!E106</f>
        <v>0</v>
      </c>
      <c r="M106" s="41"/>
      <c r="N106" s="41"/>
    </row>
    <row r="107" spans="1:14" s="1" customFormat="1" ht="25.5">
      <c r="A107" s="18"/>
      <c r="B107" s="24" t="s">
        <v>15</v>
      </c>
      <c r="C107" s="20" t="s">
        <v>151</v>
      </c>
      <c r="D107" s="21">
        <f>'[3]Баланс'!$E$152</f>
        <v>126540</v>
      </c>
      <c r="E107" s="21">
        <v>104831</v>
      </c>
      <c r="F107" s="22">
        <v>134098</v>
      </c>
      <c r="G107" s="7"/>
      <c r="H107" s="7"/>
      <c r="I107" s="7"/>
      <c r="J107" s="41"/>
      <c r="K107" s="41">
        <f>E107-'[1]форма1'!D107</f>
        <v>0</v>
      </c>
      <c r="L107" s="41">
        <f>F107-'[1]форма1'!E107</f>
        <v>0</v>
      </c>
      <c r="M107" s="41"/>
      <c r="N107" s="41"/>
    </row>
    <row r="108" spans="1:14" s="1" customFormat="1" ht="15" customHeight="1">
      <c r="A108" s="18"/>
      <c r="B108" s="24" t="s">
        <v>152</v>
      </c>
      <c r="C108" s="20" t="s">
        <v>153</v>
      </c>
      <c r="D108" s="21">
        <f>'[3]Баланс'!$E$157</f>
        <v>497643</v>
      </c>
      <c r="E108" s="21">
        <v>935333</v>
      </c>
      <c r="F108" s="22">
        <v>344850</v>
      </c>
      <c r="G108" s="7"/>
      <c r="H108" s="7"/>
      <c r="I108" s="7"/>
      <c r="J108" s="41"/>
      <c r="K108" s="41">
        <f>E108-'[1]форма1'!D108</f>
        <v>0</v>
      </c>
      <c r="L108" s="41">
        <f>F108-'[1]форма1'!E108</f>
        <v>0</v>
      </c>
      <c r="M108" s="41"/>
      <c r="N108" s="41"/>
    </row>
    <row r="109" spans="1:14" s="1" customFormat="1" ht="15" customHeight="1">
      <c r="A109" s="18"/>
      <c r="B109" s="24" t="s">
        <v>154</v>
      </c>
      <c r="C109" s="20" t="s">
        <v>155</v>
      </c>
      <c r="D109" s="21">
        <f>D111+D112</f>
        <v>305452</v>
      </c>
      <c r="E109" s="21">
        <v>23301005</v>
      </c>
      <c r="F109" s="22">
        <v>644744</v>
      </c>
      <c r="G109" s="7">
        <f>D109-D111-D112</f>
        <v>0</v>
      </c>
      <c r="H109" s="7">
        <f>E109-E111-E112</f>
        <v>0</v>
      </c>
      <c r="I109" s="7">
        <f>F109-F111-F112</f>
        <v>0</v>
      </c>
      <c r="J109" s="41"/>
      <c r="K109" s="41">
        <f>E109-'[1]форма1'!D109</f>
        <v>0</v>
      </c>
      <c r="L109" s="41">
        <f>F109-'[1]форма1'!E109</f>
        <v>0</v>
      </c>
      <c r="M109" s="41"/>
      <c r="N109" s="41"/>
    </row>
    <row r="110" spans="1:14" s="1" customFormat="1" ht="15" customHeight="1" hidden="1">
      <c r="A110" s="18"/>
      <c r="B110" s="25" t="s">
        <v>12</v>
      </c>
      <c r="C110" s="20" t="s">
        <v>156</v>
      </c>
      <c r="D110" s="21">
        <v>0</v>
      </c>
      <c r="E110" s="21">
        <v>0</v>
      </c>
      <c r="F110" s="22">
        <v>0</v>
      </c>
      <c r="G110" s="7"/>
      <c r="H110" s="7"/>
      <c r="I110" s="7"/>
      <c r="J110" s="41"/>
      <c r="K110" s="41">
        <f>E110-'[1]форма1'!D110</f>
        <v>0</v>
      </c>
      <c r="L110" s="41">
        <f>F110-'[1]форма1'!E110</f>
        <v>0</v>
      </c>
      <c r="M110" s="41"/>
      <c r="N110" s="41"/>
    </row>
    <row r="111" spans="1:14" s="1" customFormat="1" ht="15" customHeight="1">
      <c r="A111" s="18"/>
      <c r="B111" s="25" t="s">
        <v>16</v>
      </c>
      <c r="C111" s="20" t="s">
        <v>157</v>
      </c>
      <c r="D111" s="21">
        <f>'[3]Баланс'!$E$164</f>
        <v>46805</v>
      </c>
      <c r="E111" s="21">
        <v>5460</v>
      </c>
      <c r="F111" s="22">
        <v>32244</v>
      </c>
      <c r="G111" s="7"/>
      <c r="H111" s="7"/>
      <c r="I111" s="7"/>
      <c r="J111" s="41"/>
      <c r="K111" s="41">
        <f>E111-'[1]форма1'!D111</f>
        <v>0</v>
      </c>
      <c r="L111" s="41">
        <f>F111-'[1]форма1'!E111</f>
        <v>0</v>
      </c>
      <c r="M111" s="41"/>
      <c r="N111" s="41"/>
    </row>
    <row r="112" spans="1:14" s="1" customFormat="1" ht="15" customHeight="1">
      <c r="A112" s="18"/>
      <c r="B112" s="25" t="s">
        <v>158</v>
      </c>
      <c r="C112" s="20" t="s">
        <v>159</v>
      </c>
      <c r="D112" s="21">
        <f>'[3]Баланс'!$E$167</f>
        <v>258647</v>
      </c>
      <c r="E112" s="21">
        <v>23295545</v>
      </c>
      <c r="F112" s="22">
        <v>612500</v>
      </c>
      <c r="G112" s="7"/>
      <c r="H112" s="7"/>
      <c r="I112" s="7"/>
      <c r="J112" s="41"/>
      <c r="K112" s="41">
        <f>E112-'[1]форма1'!D112</f>
        <v>0</v>
      </c>
      <c r="L112" s="41">
        <f>F112-'[1]форма1'!E112</f>
        <v>0</v>
      </c>
      <c r="M112" s="41"/>
      <c r="N112" s="41"/>
    </row>
    <row r="113" spans="1:14" s="1" customFormat="1" ht="25.5">
      <c r="A113" s="18"/>
      <c r="B113" s="24" t="s">
        <v>160</v>
      </c>
      <c r="C113" s="20" t="s">
        <v>161</v>
      </c>
      <c r="D113" s="21">
        <f>'[3]Баланс'!$E$169</f>
        <v>3624</v>
      </c>
      <c r="E113" s="21">
        <v>3797</v>
      </c>
      <c r="F113" s="22">
        <v>3726</v>
      </c>
      <c r="G113" s="7"/>
      <c r="H113" s="7"/>
      <c r="I113" s="7"/>
      <c r="J113" s="41"/>
      <c r="K113" s="41">
        <f>E113-'[1]форма1'!D113</f>
        <v>0</v>
      </c>
      <c r="L113" s="41">
        <f>F113-'[1]форма1'!E113</f>
        <v>0</v>
      </c>
      <c r="M113" s="41"/>
      <c r="N113" s="41"/>
    </row>
    <row r="114" spans="1:14" s="1" customFormat="1" ht="16.5" customHeight="1">
      <c r="A114" s="18"/>
      <c r="B114" s="23" t="s">
        <v>162</v>
      </c>
      <c r="C114" s="20" t="s">
        <v>163</v>
      </c>
      <c r="D114" s="21">
        <f>'[3]Баланс'!$E$170</f>
        <v>9486</v>
      </c>
      <c r="E114" s="21">
        <v>10209</v>
      </c>
      <c r="F114" s="22">
        <v>11013</v>
      </c>
      <c r="G114" s="7"/>
      <c r="H114" s="7"/>
      <c r="I114" s="7"/>
      <c r="J114" s="41"/>
      <c r="K114" s="41">
        <f>E114-'[1]форма1'!D114</f>
        <v>0</v>
      </c>
      <c r="L114" s="41">
        <f>F114-'[1]форма1'!E114</f>
        <v>0</v>
      </c>
      <c r="M114" s="41"/>
      <c r="N114" s="41"/>
    </row>
    <row r="115" spans="1:14" s="1" customFormat="1" ht="16.5" customHeight="1">
      <c r="A115" s="18" t="s">
        <v>452</v>
      </c>
      <c r="B115" s="23" t="s">
        <v>221</v>
      </c>
      <c r="C115" s="20" t="s">
        <v>164</v>
      </c>
      <c r="D115" s="21">
        <f>'[3]Баланс'!$E$171</f>
        <v>515924</v>
      </c>
      <c r="E115" s="21">
        <v>478210</v>
      </c>
      <c r="F115" s="22">
        <v>628257</v>
      </c>
      <c r="G115" s="7"/>
      <c r="H115" s="7"/>
      <c r="I115" s="7"/>
      <c r="J115" s="41"/>
      <c r="K115" s="41">
        <f>E115-'[1]форма1'!D115</f>
        <v>0</v>
      </c>
      <c r="L115" s="41">
        <f>F115-'[1]форма1'!E115</f>
        <v>0</v>
      </c>
      <c r="M115" s="41"/>
      <c r="N115" s="41"/>
    </row>
    <row r="116" spans="1:14" s="1" customFormat="1" ht="16.5" customHeight="1" hidden="1">
      <c r="A116" s="18"/>
      <c r="B116" s="23" t="s">
        <v>165</v>
      </c>
      <c r="C116" s="20" t="s">
        <v>166</v>
      </c>
      <c r="D116" s="21">
        <v>0</v>
      </c>
      <c r="E116" s="21">
        <v>0</v>
      </c>
      <c r="F116" s="22">
        <v>0</v>
      </c>
      <c r="G116" s="7"/>
      <c r="H116" s="7"/>
      <c r="I116" s="7"/>
      <c r="J116" s="41"/>
      <c r="K116" s="41">
        <f>E116-'[1]форма1'!D116</f>
        <v>0</v>
      </c>
      <c r="L116" s="41">
        <f>F116-'[1]форма1'!E116</f>
        <v>0</v>
      </c>
      <c r="M116" s="41"/>
      <c r="N116" s="41"/>
    </row>
    <row r="117" spans="1:14" s="1" customFormat="1" ht="16.5" customHeight="1">
      <c r="A117" s="18"/>
      <c r="B117" s="30" t="s">
        <v>167</v>
      </c>
      <c r="C117" s="20" t="s">
        <v>168</v>
      </c>
      <c r="D117" s="21">
        <f>D100+D104+D114+D115</f>
        <v>9389494</v>
      </c>
      <c r="E117" s="21">
        <v>34152881</v>
      </c>
      <c r="F117" s="22">
        <v>13560135</v>
      </c>
      <c r="G117" s="7"/>
      <c r="H117" s="7"/>
      <c r="I117" s="7"/>
      <c r="J117" s="41"/>
      <c r="K117" s="41">
        <f>E117-'[1]форма1'!D117</f>
        <v>0</v>
      </c>
      <c r="L117" s="41">
        <f>F117-'[1]форма1'!E117</f>
        <v>0</v>
      </c>
      <c r="M117" s="41"/>
      <c r="N117" s="41">
        <f>D117-'[3]Баланс'!E173</f>
        <v>0</v>
      </c>
    </row>
    <row r="118" spans="1:16" s="1" customFormat="1" ht="19.5" customHeight="1">
      <c r="A118" s="26"/>
      <c r="B118" s="27" t="s">
        <v>169</v>
      </c>
      <c r="C118" s="28" t="s">
        <v>170</v>
      </c>
      <c r="D118" s="31">
        <f>D117+D88+D98</f>
        <v>154680529</v>
      </c>
      <c r="E118" s="31">
        <v>136679714</v>
      </c>
      <c r="F118" s="33">
        <v>117776124</v>
      </c>
      <c r="G118" s="7">
        <f>D118-D75</f>
        <v>0</v>
      </c>
      <c r="H118" s="7">
        <f>D117-'[2]Баланс'!$E$172</f>
        <v>-21439413</v>
      </c>
      <c r="I118" s="7"/>
      <c r="J118" s="41"/>
      <c r="K118" s="41">
        <f>E118-'[1]форма1'!D118</f>
        <v>0</v>
      </c>
      <c r="L118" s="41">
        <f>F118-'[1]форма1'!E118</f>
        <v>0</v>
      </c>
      <c r="M118" s="41"/>
      <c r="N118" s="41">
        <f>D118-D75</f>
        <v>0</v>
      </c>
      <c r="O118" s="41">
        <f>E118-E75</f>
        <v>0</v>
      </c>
      <c r="P118" s="41">
        <f>F118-F75</f>
        <v>0</v>
      </c>
    </row>
    <row r="119" spans="4:12" ht="21" customHeight="1" hidden="1">
      <c r="D119" s="5">
        <f>D118-D75</f>
        <v>0</v>
      </c>
      <c r="E119" s="5">
        <f>E118-E75</f>
        <v>0</v>
      </c>
      <c r="F119" s="5">
        <f>F118-F75</f>
        <v>0</v>
      </c>
      <c r="K119" s="41">
        <f>E119-'[1]форма1'!D119</f>
        <v>0</v>
      </c>
      <c r="L119" s="41">
        <f>F119-'[1]форма1'!E119</f>
        <v>0</v>
      </c>
    </row>
    <row r="120" spans="2:12" ht="36.75" customHeight="1" hidden="1">
      <c r="B120" s="34" t="s">
        <v>171</v>
      </c>
      <c r="K120" s="41">
        <f>E120-'[1]форма1'!D120</f>
        <v>0</v>
      </c>
      <c r="L120" s="41">
        <f>F120-'[1]форма1'!E120</f>
        <v>0</v>
      </c>
    </row>
    <row r="121" spans="2:12" ht="12.75" hidden="1">
      <c r="B121" s="4" t="s">
        <v>172</v>
      </c>
      <c r="K121" s="41">
        <f>E121-'[1]форма1'!D121</f>
        <v>0</v>
      </c>
      <c r="L121" s="41">
        <f>F121-'[1]форма1'!E121</f>
        <v>0</v>
      </c>
    </row>
    <row r="122" spans="2:12" ht="15" customHeight="1" hidden="1">
      <c r="B122" s="4">
        <v>1</v>
      </c>
      <c r="K122" s="41">
        <f>E122-'[1]форма1'!D122</f>
        <v>0</v>
      </c>
      <c r="L122" s="41">
        <f>F122-'[1]форма1'!E122</f>
        <v>0</v>
      </c>
    </row>
    <row r="123" spans="2:12" ht="15" customHeight="1" hidden="1">
      <c r="B123" s="3" t="s">
        <v>173</v>
      </c>
      <c r="K123" s="41">
        <f>E123-'[1]форма1'!D123</f>
        <v>0</v>
      </c>
      <c r="L123" s="41">
        <f>F123-'[1]форма1'!E123</f>
        <v>0</v>
      </c>
    </row>
    <row r="124" spans="2:12" ht="15" customHeight="1" hidden="1">
      <c r="B124" s="3" t="s">
        <v>174</v>
      </c>
      <c r="K124" s="41">
        <f>E124-'[1]форма1'!D124</f>
        <v>0</v>
      </c>
      <c r="L124" s="41">
        <f>F124-'[1]форма1'!E124</f>
        <v>0</v>
      </c>
    </row>
    <row r="125" spans="2:12" ht="21.75" customHeight="1" hidden="1">
      <c r="B125" s="3" t="s">
        <v>175</v>
      </c>
      <c r="K125" s="41">
        <f>E125-'[1]форма1'!D125</f>
        <v>0</v>
      </c>
      <c r="L125" s="41">
        <f>F125-'[1]форма1'!E125</f>
        <v>0</v>
      </c>
    </row>
    <row r="126" spans="2:12" ht="25.5" hidden="1">
      <c r="B126" s="3" t="s">
        <v>176</v>
      </c>
      <c r="K126" s="41">
        <f>E126-'[1]форма1'!D126</f>
        <v>0</v>
      </c>
      <c r="L126" s="41">
        <f>F126-'[1]форма1'!E126</f>
        <v>0</v>
      </c>
    </row>
    <row r="127" spans="2:12" ht="15" customHeight="1" hidden="1">
      <c r="B127" s="3" t="s">
        <v>177</v>
      </c>
      <c r="K127" s="41">
        <f>E127-'[1]форма1'!D127</f>
        <v>0</v>
      </c>
      <c r="L127" s="41">
        <f>F127-'[1]форма1'!E127</f>
        <v>0</v>
      </c>
    </row>
    <row r="128" spans="2:12" ht="15" customHeight="1" hidden="1">
      <c r="B128" s="3" t="s">
        <v>178</v>
      </c>
      <c r="K128" s="41">
        <f>E128-'[1]форма1'!D128</f>
        <v>0</v>
      </c>
      <c r="L128" s="41">
        <f>F128-'[1]форма1'!E128</f>
        <v>0</v>
      </c>
    </row>
    <row r="129" spans="2:12" ht="15" customHeight="1" hidden="1">
      <c r="B129" s="3" t="s">
        <v>179</v>
      </c>
      <c r="K129" s="41">
        <f>E129-'[1]форма1'!D129</f>
        <v>0</v>
      </c>
      <c r="L129" s="41">
        <f>F129-'[1]форма1'!E129</f>
        <v>0</v>
      </c>
    </row>
    <row r="130" spans="2:12" ht="25.5" hidden="1">
      <c r="B130" s="3" t="s">
        <v>180</v>
      </c>
      <c r="K130" s="41">
        <f>E130-'[1]форма1'!D130</f>
        <v>0</v>
      </c>
      <c r="L130" s="41">
        <f>F130-'[1]форма1'!E130</f>
        <v>0</v>
      </c>
    </row>
    <row r="131" spans="2:12" ht="25.5" hidden="1">
      <c r="B131" s="3" t="s">
        <v>181</v>
      </c>
      <c r="K131" s="41">
        <f>E131-'[1]форма1'!D131</f>
        <v>0</v>
      </c>
      <c r="L131" s="41">
        <f>F131-'[1]форма1'!E131</f>
        <v>0</v>
      </c>
    </row>
    <row r="132" spans="2:12" ht="15" customHeight="1" hidden="1">
      <c r="B132" s="3" t="s">
        <v>182</v>
      </c>
      <c r="K132" s="41">
        <f>E132-'[1]форма1'!D132</f>
        <v>0</v>
      </c>
      <c r="L132" s="41">
        <f>F132-'[1]форма1'!E132</f>
        <v>0</v>
      </c>
    </row>
    <row r="133" spans="2:12" ht="15" customHeight="1" hidden="1">
      <c r="B133" s="3" t="s">
        <v>183</v>
      </c>
      <c r="K133" s="41">
        <f>E133-'[1]форма1'!D133</f>
        <v>0</v>
      </c>
      <c r="L133" s="41">
        <f>F133-'[1]форма1'!E133</f>
        <v>0</v>
      </c>
    </row>
    <row r="134" spans="2:12" ht="15" customHeight="1" hidden="1">
      <c r="B134" s="3" t="s">
        <v>184</v>
      </c>
      <c r="K134" s="41">
        <f>E134-'[1]форма1'!D134</f>
        <v>0</v>
      </c>
      <c r="L134" s="41">
        <f>F134-'[1]форма1'!E134</f>
        <v>0</v>
      </c>
    </row>
    <row r="135" spans="2:12" ht="25.5" hidden="1">
      <c r="B135" s="3" t="s">
        <v>185</v>
      </c>
      <c r="K135" s="41">
        <f>E135-'[1]форма1'!D135</f>
        <v>0</v>
      </c>
      <c r="L135" s="41">
        <f>F135-'[1]форма1'!E135</f>
        <v>0</v>
      </c>
    </row>
    <row r="136" spans="2:12" ht="15" customHeight="1" hidden="1">
      <c r="B136" s="3" t="s">
        <v>186</v>
      </c>
      <c r="K136" s="41">
        <f>E136-'[1]форма1'!D136</f>
        <v>0</v>
      </c>
      <c r="L136" s="41">
        <f>F136-'[1]форма1'!E136</f>
        <v>0</v>
      </c>
    </row>
    <row r="137" spans="2:12" ht="20.25" customHeight="1" hidden="1">
      <c r="B137" s="3" t="s">
        <v>187</v>
      </c>
      <c r="K137" s="41">
        <f>E137-'[1]форма1'!D137</f>
        <v>0</v>
      </c>
      <c r="L137" s="41">
        <f>F137-'[1]форма1'!E137</f>
        <v>0</v>
      </c>
    </row>
    <row r="138" spans="11:12" ht="0.75" customHeight="1">
      <c r="K138" s="41">
        <f>E138-'[1]форма1'!D138</f>
        <v>0</v>
      </c>
      <c r="L138" s="41">
        <f>F138-'[1]форма1'!E138</f>
        <v>0</v>
      </c>
    </row>
    <row r="139" spans="1:6" s="37" customFormat="1" ht="35.25" customHeight="1">
      <c r="A139" s="35"/>
      <c r="B139" s="35" t="s">
        <v>255</v>
      </c>
      <c r="C139" s="36"/>
      <c r="D139" s="295" t="s">
        <v>246</v>
      </c>
      <c r="E139" s="295"/>
      <c r="F139" s="295"/>
    </row>
    <row r="140" spans="1:6" s="39" customFormat="1" ht="3.75" customHeight="1">
      <c r="A140" s="3"/>
      <c r="B140" s="38"/>
      <c r="C140" s="4"/>
      <c r="D140" s="296"/>
      <c r="E140" s="296"/>
      <c r="F140" s="296"/>
    </row>
    <row r="141" spans="2:6" ht="19.5" customHeight="1">
      <c r="B141" s="40" t="s">
        <v>239</v>
      </c>
      <c r="D141" s="297" t="s">
        <v>238</v>
      </c>
      <c r="E141" s="297"/>
      <c r="F141" s="297"/>
    </row>
    <row r="142" spans="4:6" ht="12.75">
      <c r="D142" s="289"/>
      <c r="E142" s="289"/>
      <c r="F142" s="289"/>
    </row>
    <row r="143" ht="11.25" customHeight="1">
      <c r="B143" s="35" t="s">
        <v>443</v>
      </c>
    </row>
    <row r="144" ht="11.25" customHeight="1"/>
    <row r="145" spans="4:6" ht="12.75">
      <c r="D145" s="5">
        <f>D118-D75</f>
        <v>0</v>
      </c>
      <c r="E145" s="5">
        <f>E118-E75</f>
        <v>0</v>
      </c>
      <c r="F145" s="5">
        <f>F118-F75</f>
        <v>0</v>
      </c>
    </row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</sheetData>
  <sheetProtection/>
  <mergeCells count="19">
    <mergeCell ref="D142:F142"/>
    <mergeCell ref="A45:F45"/>
    <mergeCell ref="E77:F77"/>
    <mergeCell ref="A79:F79"/>
    <mergeCell ref="D139:F139"/>
    <mergeCell ref="D140:F140"/>
    <mergeCell ref="D141:F141"/>
    <mergeCell ref="B13:C13"/>
    <mergeCell ref="D13:E13"/>
    <mergeCell ref="B15:D15"/>
    <mergeCell ref="B16:E16"/>
    <mergeCell ref="A19:F19"/>
    <mergeCell ref="E43:F43"/>
    <mergeCell ref="A2:E2"/>
    <mergeCell ref="A4:E4"/>
    <mergeCell ref="D7:E7"/>
    <mergeCell ref="D8:E8"/>
    <mergeCell ref="B9:D9"/>
    <mergeCell ref="B11:D11"/>
  </mergeCells>
  <printOptions/>
  <pageMargins left="0.5118110236220472" right="0.18" top="0.21" bottom="0.28" header="0.17" footer="0.2755905511811024"/>
  <pageSetup fitToHeight="0" fitToWidth="1" horizontalDpi="600" verticalDpi="600" orientation="portrait" paperSize="9" scale="98" r:id="rId1"/>
  <rowBreaks count="2" manualBreakCount="2">
    <brk id="42" max="255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view="pageBreakPreview" zoomScaleSheetLayoutView="100" zoomScalePageLayoutView="0" workbookViewId="0" topLeftCell="B10">
      <selection activeCell="D46" sqref="D46"/>
    </sheetView>
  </sheetViews>
  <sheetFormatPr defaultColWidth="9.00390625" defaultRowHeight="20.25" customHeight="1"/>
  <cols>
    <col min="1" max="1" width="5.375" style="45" hidden="1" customWidth="1"/>
    <col min="2" max="2" width="52.75390625" style="50" customWidth="1"/>
    <col min="3" max="3" width="7.875" style="51" customWidth="1"/>
    <col min="4" max="4" width="14.75390625" style="45" customWidth="1"/>
    <col min="5" max="5" width="14.75390625" style="52" customWidth="1"/>
    <col min="6" max="6" width="10.375" style="49" bestFit="1" customWidth="1"/>
    <col min="7" max="7" width="9.125" style="49" customWidth="1"/>
    <col min="8" max="8" width="10.375" style="343" bestFit="1" customWidth="1"/>
    <col min="9" max="9" width="9.125" style="49" customWidth="1"/>
    <col min="10" max="10" width="14.625" style="49" customWidth="1"/>
    <col min="11" max="11" width="10.875" style="49" bestFit="1" customWidth="1"/>
    <col min="12" max="12" width="14.75390625" style="49" customWidth="1"/>
    <col min="13" max="16384" width="9.125" style="49" customWidth="1"/>
  </cols>
  <sheetData>
    <row r="1" spans="1:8" s="44" customFormat="1" ht="18" customHeight="1">
      <c r="A1" s="298" t="s">
        <v>257</v>
      </c>
      <c r="B1" s="298"/>
      <c r="C1" s="298"/>
      <c r="D1" s="298"/>
      <c r="E1" s="4"/>
      <c r="H1" s="342"/>
    </row>
    <row r="2" spans="1:8" s="44" customFormat="1" ht="12.75">
      <c r="A2" s="45"/>
      <c r="B2" s="46"/>
      <c r="C2" s="47"/>
      <c r="D2" s="48"/>
      <c r="E2" s="4"/>
      <c r="H2" s="342"/>
    </row>
    <row r="3" spans="1:5" ht="15.75">
      <c r="A3" s="288" t="s">
        <v>351</v>
      </c>
      <c r="B3" s="288"/>
      <c r="C3" s="288"/>
      <c r="D3" s="288"/>
      <c r="E3" s="3"/>
    </row>
    <row r="4" ht="20.25" customHeight="1">
      <c r="E4" s="8" t="s">
        <v>188</v>
      </c>
    </row>
    <row r="5" spans="1:8" s="7" customFormat="1" ht="18" customHeight="1">
      <c r="A5" s="3"/>
      <c r="B5" s="4"/>
      <c r="C5" s="289" t="s">
        <v>227</v>
      </c>
      <c r="D5" s="289"/>
      <c r="E5" s="9" t="s">
        <v>189</v>
      </c>
      <c r="H5" s="344"/>
    </row>
    <row r="6" spans="1:8" s="7" customFormat="1" ht="19.5" customHeight="1">
      <c r="A6" s="3"/>
      <c r="B6" s="253"/>
      <c r="C6" s="289" t="s">
        <v>263</v>
      </c>
      <c r="D6" s="289"/>
      <c r="E6" s="9" t="s">
        <v>264</v>
      </c>
      <c r="H6" s="344"/>
    </row>
    <row r="7" spans="1:8" s="7" customFormat="1" ht="29.25" customHeight="1">
      <c r="A7" s="3"/>
      <c r="B7" s="290" t="s">
        <v>242</v>
      </c>
      <c r="C7" s="290"/>
      <c r="D7" s="5" t="s">
        <v>229</v>
      </c>
      <c r="E7" s="9" t="s">
        <v>223</v>
      </c>
      <c r="H7" s="344"/>
    </row>
    <row r="8" spans="1:8" s="7" customFormat="1" ht="16.5" customHeight="1">
      <c r="A8" s="3"/>
      <c r="B8" s="10" t="s">
        <v>20</v>
      </c>
      <c r="C8" s="5"/>
      <c r="D8" s="5" t="s">
        <v>230</v>
      </c>
      <c r="E8" s="9" t="s">
        <v>224</v>
      </c>
      <c r="H8" s="344"/>
    </row>
    <row r="9" spans="1:8" s="7" customFormat="1" ht="30.75" customHeight="1">
      <c r="A9" s="3"/>
      <c r="B9" s="290" t="s">
        <v>231</v>
      </c>
      <c r="C9" s="290"/>
      <c r="D9" s="5" t="s">
        <v>232</v>
      </c>
      <c r="E9" s="9" t="s">
        <v>225</v>
      </c>
      <c r="H9" s="344"/>
    </row>
    <row r="10" spans="1:8" s="7" customFormat="1" ht="16.5" customHeight="1">
      <c r="A10" s="3"/>
      <c r="B10" s="250" t="s">
        <v>21</v>
      </c>
      <c r="C10" s="5"/>
      <c r="D10" s="5"/>
      <c r="E10" s="9"/>
      <c r="H10" s="344"/>
    </row>
    <row r="11" spans="1:8" s="7" customFormat="1" ht="25.5">
      <c r="A11" s="3"/>
      <c r="B11" s="254" t="s">
        <v>441</v>
      </c>
      <c r="C11" s="289" t="s">
        <v>233</v>
      </c>
      <c r="D11" s="289"/>
      <c r="E11" s="9" t="s">
        <v>442</v>
      </c>
      <c r="H11" s="344"/>
    </row>
    <row r="12" spans="1:8" s="7" customFormat="1" ht="16.5" customHeight="1">
      <c r="A12" s="3"/>
      <c r="B12" s="10" t="s">
        <v>22</v>
      </c>
      <c r="C12" s="5"/>
      <c r="D12" s="5" t="s">
        <v>234</v>
      </c>
      <c r="E12" s="11">
        <v>384</v>
      </c>
      <c r="H12" s="344"/>
    </row>
    <row r="13" ht="12.75">
      <c r="H13" s="345"/>
    </row>
    <row r="14" spans="1:8" s="54" customFormat="1" ht="51">
      <c r="A14" s="53" t="s">
        <v>24</v>
      </c>
      <c r="B14" s="255" t="s">
        <v>0</v>
      </c>
      <c r="C14" s="15" t="s">
        <v>1</v>
      </c>
      <c r="D14" s="15" t="s">
        <v>190</v>
      </c>
      <c r="E14" s="16" t="s">
        <v>191</v>
      </c>
      <c r="H14" s="346"/>
    </row>
    <row r="15" spans="1:10" ht="19.5" customHeight="1">
      <c r="A15" s="55"/>
      <c r="B15" s="256" t="s">
        <v>192</v>
      </c>
      <c r="C15" s="257">
        <v>2110</v>
      </c>
      <c r="D15" s="258">
        <f>SUM(D16:D23)</f>
        <v>111588943</v>
      </c>
      <c r="E15" s="56">
        <f>SUM(E16:E23)</f>
        <v>104058330</v>
      </c>
      <c r="F15" s="49">
        <f>D15-'[4]расшифровка ф2 ОГК-2'!C8</f>
        <v>0</v>
      </c>
      <c r="G15" s="49">
        <f>E15-'[4]расшифровка ф2 ОГК-2'!D8</f>
        <v>0</v>
      </c>
      <c r="H15" s="349">
        <f>D15/E15-100%</f>
        <v>0.07236915103288699</v>
      </c>
      <c r="J15" s="57"/>
    </row>
    <row r="16" spans="1:8" ht="19.5" customHeight="1">
      <c r="A16" s="58"/>
      <c r="B16" s="259" t="s">
        <v>241</v>
      </c>
      <c r="C16" s="20">
        <v>2111</v>
      </c>
      <c r="D16" s="21">
        <f>'[4]расшифровка ф2 ОГК-2'!$C$10+'[4]расшифровка ф2 ОГК-2'!$C$12</f>
        <v>106597570</v>
      </c>
      <c r="E16" s="22">
        <f>'[4]расшифровка ф2 ОГК-2'!$D$10+'[4]расшифровка ф2 ОГК-2'!$D$12</f>
        <v>99551131</v>
      </c>
      <c r="H16" s="349">
        <f aca="true" t="shared" si="0" ref="H16:H61">D16/E16-100%</f>
        <v>0.07078210894459858</v>
      </c>
    </row>
    <row r="17" spans="1:8" ht="19.5" customHeight="1" hidden="1">
      <c r="A17" s="58"/>
      <c r="B17" s="259"/>
      <c r="C17" s="20">
        <v>2112</v>
      </c>
      <c r="D17" s="21">
        <v>0</v>
      </c>
      <c r="E17" s="22">
        <v>0</v>
      </c>
      <c r="H17" s="349" t="e">
        <f t="shared" si="0"/>
        <v>#DIV/0!</v>
      </c>
    </row>
    <row r="18" spans="1:8" ht="19.5" customHeight="1" hidden="1">
      <c r="A18" s="58"/>
      <c r="B18" s="259" t="s">
        <v>226</v>
      </c>
      <c r="C18" s="20">
        <v>2113</v>
      </c>
      <c r="D18" s="21">
        <v>0</v>
      </c>
      <c r="E18" s="22">
        <v>0</v>
      </c>
      <c r="H18" s="349" t="e">
        <f t="shared" si="0"/>
        <v>#DIV/0!</v>
      </c>
    </row>
    <row r="19" spans="1:8" ht="19.5" customHeight="1" hidden="1">
      <c r="A19" s="58"/>
      <c r="B19" s="259" t="s">
        <v>226</v>
      </c>
      <c r="C19" s="20">
        <v>2114</v>
      </c>
      <c r="D19" s="21">
        <v>0</v>
      </c>
      <c r="E19" s="22">
        <v>0</v>
      </c>
      <c r="H19" s="349" t="e">
        <f t="shared" si="0"/>
        <v>#DIV/0!</v>
      </c>
    </row>
    <row r="20" spans="1:8" ht="19.5" customHeight="1" hidden="1">
      <c r="A20" s="58"/>
      <c r="B20" s="259" t="s">
        <v>226</v>
      </c>
      <c r="C20" s="20">
        <v>2115</v>
      </c>
      <c r="D20" s="21">
        <v>0</v>
      </c>
      <c r="E20" s="22">
        <v>0</v>
      </c>
      <c r="H20" s="349" t="e">
        <f t="shared" si="0"/>
        <v>#DIV/0!</v>
      </c>
    </row>
    <row r="21" spans="1:8" ht="19.5" customHeight="1" hidden="1">
      <c r="A21" s="58"/>
      <c r="B21" s="259" t="s">
        <v>226</v>
      </c>
      <c r="C21" s="20">
        <v>2116</v>
      </c>
      <c r="D21" s="21">
        <v>0</v>
      </c>
      <c r="E21" s="22">
        <v>0</v>
      </c>
      <c r="H21" s="349" t="e">
        <f t="shared" si="0"/>
        <v>#DIV/0!</v>
      </c>
    </row>
    <row r="22" spans="1:8" ht="19.5" customHeight="1" hidden="1">
      <c r="A22" s="58"/>
      <c r="B22" s="259" t="s">
        <v>226</v>
      </c>
      <c r="C22" s="20">
        <v>2117</v>
      </c>
      <c r="D22" s="21">
        <v>0</v>
      </c>
      <c r="E22" s="22">
        <v>0</v>
      </c>
      <c r="H22" s="349" t="e">
        <f t="shared" si="0"/>
        <v>#DIV/0!</v>
      </c>
    </row>
    <row r="23" spans="1:8" ht="19.5" customHeight="1">
      <c r="A23" s="58"/>
      <c r="B23" s="259" t="s">
        <v>17</v>
      </c>
      <c r="C23" s="20">
        <v>2118</v>
      </c>
      <c r="D23" s="21">
        <f>'[4]расшифровка ф2 ОГК-2'!$C$14+'[4]расшифровка ф2 ОГК-2'!$C$15+'[4]расшифровка ф2 ОГК-2'!$C$30</f>
        <v>4991373</v>
      </c>
      <c r="E23" s="22">
        <f>'[4]расшифровка ф2 ОГК-2'!$D$14+'[4]расшифровка ф2 ОГК-2'!$D$15+'[4]расшифровка ф2 ОГК-2'!$D$30</f>
        <v>4507199</v>
      </c>
      <c r="H23" s="349">
        <f t="shared" si="0"/>
        <v>0.10742237030137791</v>
      </c>
    </row>
    <row r="24" spans="1:10" ht="19.5" customHeight="1">
      <c r="A24" s="58">
        <v>5</v>
      </c>
      <c r="B24" s="260" t="s">
        <v>193</v>
      </c>
      <c r="C24" s="20">
        <v>2120</v>
      </c>
      <c r="D24" s="21">
        <f>SUM(D25:D32)</f>
        <v>-99695585</v>
      </c>
      <c r="E24" s="22">
        <f>SUM(E25:E32)</f>
        <v>-94393041</v>
      </c>
      <c r="F24" s="49">
        <f>D24+'[4]расшифровка ф2 ОГК-2'!C36</f>
        <v>0</v>
      </c>
      <c r="G24" s="49">
        <f>E24+'[4]расшифровка ф2 ОГК-2'!D36</f>
        <v>0</v>
      </c>
      <c r="H24" s="349">
        <f t="shared" si="0"/>
        <v>0.05617515808183349</v>
      </c>
      <c r="J24" s="59"/>
    </row>
    <row r="25" spans="1:8" ht="19.5" customHeight="1">
      <c r="A25" s="58"/>
      <c r="B25" s="259" t="s">
        <v>241</v>
      </c>
      <c r="C25" s="20">
        <v>2121</v>
      </c>
      <c r="D25" s="21">
        <f>-'[4]расшифровка ф2 ОГК-2'!$C$38-'[4]расшифровка ф2 ОГК-2'!$C$40</f>
        <v>-95490935</v>
      </c>
      <c r="E25" s="22">
        <f>-'[4]расшифровка ф2 ОГК-2'!$D$38-'[4]расшифровка ф2 ОГК-2'!$D$40</f>
        <v>-90358330</v>
      </c>
      <c r="H25" s="349">
        <f t="shared" si="0"/>
        <v>0.05680278730250987</v>
      </c>
    </row>
    <row r="26" spans="1:8" ht="19.5" customHeight="1" hidden="1">
      <c r="A26" s="58"/>
      <c r="B26" s="259"/>
      <c r="C26" s="20">
        <v>2122</v>
      </c>
      <c r="D26" s="21">
        <v>0</v>
      </c>
      <c r="E26" s="22">
        <v>0</v>
      </c>
      <c r="H26" s="349" t="e">
        <f t="shared" si="0"/>
        <v>#DIV/0!</v>
      </c>
    </row>
    <row r="27" spans="1:8" ht="19.5" customHeight="1" hidden="1">
      <c r="A27" s="58"/>
      <c r="B27" s="259" t="s">
        <v>226</v>
      </c>
      <c r="C27" s="20">
        <v>2123</v>
      </c>
      <c r="D27" s="21">
        <v>0</v>
      </c>
      <c r="E27" s="22">
        <v>0</v>
      </c>
      <c r="H27" s="349" t="e">
        <f t="shared" si="0"/>
        <v>#DIV/0!</v>
      </c>
    </row>
    <row r="28" spans="1:8" ht="19.5" customHeight="1" hidden="1">
      <c r="A28" s="58"/>
      <c r="B28" s="259" t="s">
        <v>226</v>
      </c>
      <c r="C28" s="20">
        <v>2124</v>
      </c>
      <c r="D28" s="21">
        <v>0</v>
      </c>
      <c r="E28" s="22">
        <v>0</v>
      </c>
      <c r="H28" s="349" t="e">
        <f t="shared" si="0"/>
        <v>#DIV/0!</v>
      </c>
    </row>
    <row r="29" spans="1:8" ht="19.5" customHeight="1" hidden="1">
      <c r="A29" s="58"/>
      <c r="B29" s="259" t="s">
        <v>226</v>
      </c>
      <c r="C29" s="20">
        <v>2125</v>
      </c>
      <c r="D29" s="21">
        <v>0</v>
      </c>
      <c r="E29" s="22">
        <v>0</v>
      </c>
      <c r="H29" s="349" t="e">
        <f t="shared" si="0"/>
        <v>#DIV/0!</v>
      </c>
    </row>
    <row r="30" spans="1:8" ht="19.5" customHeight="1" hidden="1">
      <c r="A30" s="58"/>
      <c r="B30" s="259" t="s">
        <v>226</v>
      </c>
      <c r="C30" s="20">
        <v>2126</v>
      </c>
      <c r="D30" s="21">
        <v>0</v>
      </c>
      <c r="E30" s="22">
        <v>0</v>
      </c>
      <c r="H30" s="349" t="e">
        <f t="shared" si="0"/>
        <v>#DIV/0!</v>
      </c>
    </row>
    <row r="31" spans="1:8" ht="19.5" customHeight="1" hidden="1">
      <c r="A31" s="58"/>
      <c r="B31" s="259" t="s">
        <v>226</v>
      </c>
      <c r="C31" s="20">
        <v>2127</v>
      </c>
      <c r="D31" s="21">
        <v>0</v>
      </c>
      <c r="E31" s="22">
        <v>0</v>
      </c>
      <c r="H31" s="349" t="e">
        <f t="shared" si="0"/>
        <v>#DIV/0!</v>
      </c>
    </row>
    <row r="32" spans="1:8" ht="19.5" customHeight="1">
      <c r="A32" s="58"/>
      <c r="B32" s="259" t="s">
        <v>17</v>
      </c>
      <c r="C32" s="20">
        <v>2128</v>
      </c>
      <c r="D32" s="21">
        <f>-'[4]расшифровка ф2 ОГК-2'!$C$42-'[4]расшифровка ф2 ОГК-2'!$C$43-'[4]расшифровка ф2 ОГК-2'!$C$58</f>
        <v>-4204650</v>
      </c>
      <c r="E32" s="22">
        <f>-'[4]расшифровка ф2 ОГК-2'!$D$42-'[4]расшифровка ф2 ОГК-2'!$D$43-'[4]расшифровка ф2 ОГК-2'!$D$58</f>
        <v>-4034711</v>
      </c>
      <c r="H32" s="349">
        <f t="shared" si="0"/>
        <v>0.04211924968108005</v>
      </c>
    </row>
    <row r="33" spans="1:8" ht="19.5" customHeight="1">
      <c r="A33" s="58"/>
      <c r="B33" s="260" t="s">
        <v>258</v>
      </c>
      <c r="C33" s="20">
        <v>2100</v>
      </c>
      <c r="D33" s="21">
        <f>D15+D24</f>
        <v>11893358</v>
      </c>
      <c r="E33" s="22">
        <f>E15+E24</f>
        <v>9665289</v>
      </c>
      <c r="H33" s="349">
        <f t="shared" si="0"/>
        <v>0.23052275001813194</v>
      </c>
    </row>
    <row r="34" spans="1:8" ht="19.5" customHeight="1" hidden="1">
      <c r="A34" s="58"/>
      <c r="B34" s="261" t="s">
        <v>194</v>
      </c>
      <c r="C34" s="20">
        <v>2210</v>
      </c>
      <c r="D34" s="21">
        <v>0</v>
      </c>
      <c r="E34" s="22">
        <v>0</v>
      </c>
      <c r="H34" s="349" t="e">
        <f t="shared" si="0"/>
        <v>#DIV/0!</v>
      </c>
    </row>
    <row r="35" spans="1:8" ht="19.5" customHeight="1">
      <c r="A35" s="58">
        <v>5</v>
      </c>
      <c r="B35" s="261" t="s">
        <v>195</v>
      </c>
      <c r="C35" s="20">
        <v>2220</v>
      </c>
      <c r="D35" s="21">
        <f>-'[4]расшифровка ф2 ОГК-2'!$C$93</f>
        <v>-1609258</v>
      </c>
      <c r="E35" s="22">
        <f>-'[4]расшифровка ф2 ОГК-2'!$D$93</f>
        <v>-1762638</v>
      </c>
      <c r="H35" s="349">
        <f t="shared" si="0"/>
        <v>-0.08701730020571441</v>
      </c>
    </row>
    <row r="36" spans="1:10" ht="19.5" customHeight="1">
      <c r="A36" s="58"/>
      <c r="B36" s="260" t="s">
        <v>259</v>
      </c>
      <c r="C36" s="20">
        <v>2200</v>
      </c>
      <c r="D36" s="21">
        <f>D33+D35</f>
        <v>10284100</v>
      </c>
      <c r="E36" s="22">
        <f>E33+E35</f>
        <v>7902651</v>
      </c>
      <c r="F36" s="49">
        <f>D36-'[4]расшифровка ф2 ОГК-2'!C94</f>
        <v>0</v>
      </c>
      <c r="G36" s="49">
        <f>E36-'[4]расшифровка ф2 ОГК-2'!D94</f>
        <v>0</v>
      </c>
      <c r="H36" s="349">
        <f t="shared" si="0"/>
        <v>0.3013481172330652</v>
      </c>
      <c r="J36" s="59"/>
    </row>
    <row r="37" spans="1:8" ht="19.5" customHeight="1">
      <c r="A37" s="58"/>
      <c r="B37" s="261" t="s">
        <v>196</v>
      </c>
      <c r="C37" s="20">
        <v>2310</v>
      </c>
      <c r="D37" s="21">
        <f>'[4]расшифровка ф2 ОГК-2'!$C$95</f>
        <v>2804</v>
      </c>
      <c r="E37" s="22">
        <f>'[4]расшифровка ф2 ОГК-2'!$D$95</f>
        <v>2387</v>
      </c>
      <c r="H37" s="349">
        <f t="shared" si="0"/>
        <v>0.17469627147046496</v>
      </c>
    </row>
    <row r="38" spans="1:8" ht="19.5" customHeight="1">
      <c r="A38" s="58"/>
      <c r="B38" s="261" t="s">
        <v>197</v>
      </c>
      <c r="C38" s="20">
        <v>2320</v>
      </c>
      <c r="D38" s="21">
        <f>'[4]расшифровка ф2 ОГК-2'!$C$96</f>
        <v>359730</v>
      </c>
      <c r="E38" s="22">
        <f>'[4]расшифровка ф2 ОГК-2'!$D$96</f>
        <v>98615</v>
      </c>
      <c r="H38" s="349">
        <f t="shared" si="0"/>
        <v>2.6478223394006997</v>
      </c>
    </row>
    <row r="39" spans="1:8" ht="19.5" customHeight="1">
      <c r="A39" s="60"/>
      <c r="B39" s="261" t="s">
        <v>198</v>
      </c>
      <c r="C39" s="20">
        <v>2330</v>
      </c>
      <c r="D39" s="21">
        <f>-'[4]расшифровка ф2 ОГК-2'!$C$101</f>
        <v>-1769247</v>
      </c>
      <c r="E39" s="22">
        <f>-'[4]расшифровка ф2 ОГК-2'!$D$101</f>
        <v>-1944649</v>
      </c>
      <c r="H39" s="349">
        <f t="shared" si="0"/>
        <v>-0.09019725410601087</v>
      </c>
    </row>
    <row r="40" spans="2:8" ht="20.25" customHeight="1" hidden="1">
      <c r="B40" s="262"/>
      <c r="C40" s="263"/>
      <c r="D40" s="299" t="s">
        <v>199</v>
      </c>
      <c r="E40" s="300"/>
      <c r="H40" s="349" t="e">
        <f t="shared" si="0"/>
        <v>#VALUE!</v>
      </c>
    </row>
    <row r="41" spans="1:8" s="54" customFormat="1" ht="51" hidden="1">
      <c r="A41" s="53" t="s">
        <v>24</v>
      </c>
      <c r="B41" s="255" t="s">
        <v>0</v>
      </c>
      <c r="C41" s="15" t="s">
        <v>1</v>
      </c>
      <c r="D41" s="264" t="s">
        <v>190</v>
      </c>
      <c r="E41" s="61" t="s">
        <v>191</v>
      </c>
      <c r="F41" s="49"/>
      <c r="G41" s="49"/>
      <c r="H41" s="349" t="e">
        <f t="shared" si="0"/>
        <v>#VALUE!</v>
      </c>
    </row>
    <row r="42" spans="1:8" ht="19.5" customHeight="1">
      <c r="A42" s="58"/>
      <c r="B42" s="261" t="s">
        <v>200</v>
      </c>
      <c r="C42" s="20">
        <v>2340</v>
      </c>
      <c r="D42" s="21">
        <f>'[4]расшифровка ф2 ОГК-2'!$C$105</f>
        <v>1472350</v>
      </c>
      <c r="E42" s="22">
        <f>'[4]расшифровка ф2 ОГК-2'!$D$105</f>
        <v>1540639</v>
      </c>
      <c r="H42" s="349">
        <f t="shared" si="0"/>
        <v>-0.044325114449264236</v>
      </c>
    </row>
    <row r="43" spans="1:12" ht="19.5" customHeight="1">
      <c r="A43" s="58"/>
      <c r="B43" s="261" t="s">
        <v>201</v>
      </c>
      <c r="C43" s="20">
        <v>2350</v>
      </c>
      <c r="D43" s="21">
        <f>-'[4]расшифровка ф2 ОГК-2'!$C$147</f>
        <v>-4442707</v>
      </c>
      <c r="E43" s="22">
        <f>-'[4]расшифровка ф2 ОГК-2'!$D$147</f>
        <v>-2335733</v>
      </c>
      <c r="H43" s="349">
        <f t="shared" si="0"/>
        <v>0.9020611516812924</v>
      </c>
      <c r="J43" s="49">
        <f>D43</f>
        <v>-4442707</v>
      </c>
      <c r="K43" s="49">
        <f>E43+E44</f>
        <v>-2508084</v>
      </c>
      <c r="L43" s="349">
        <f>J43/K43-100%</f>
        <v>0.7713549466445302</v>
      </c>
    </row>
    <row r="44" spans="1:8" ht="19.5" customHeight="1">
      <c r="A44" s="58"/>
      <c r="B44" s="261" t="s">
        <v>202</v>
      </c>
      <c r="C44" s="20">
        <v>2360</v>
      </c>
      <c r="D44" s="21">
        <f>-'[4]расшифровка ф2 ОГК-2'!$C$295</f>
        <v>0</v>
      </c>
      <c r="E44" s="22">
        <f>-'[4]расшифровка ф2 ОГК-2'!$D$295</f>
        <v>-172351</v>
      </c>
      <c r="H44" s="349">
        <f t="shared" si="0"/>
        <v>-1</v>
      </c>
    </row>
    <row r="45" spans="1:8" ht="19.5" customHeight="1">
      <c r="A45" s="58"/>
      <c r="B45" s="260" t="s">
        <v>260</v>
      </c>
      <c r="C45" s="20">
        <v>2300</v>
      </c>
      <c r="D45" s="21">
        <f>D36+D37+D38+D39+D42+D43+D44</f>
        <v>5907030</v>
      </c>
      <c r="E45" s="22">
        <f>E36+E37+E38+E39+E42+E43+E44</f>
        <v>5091559</v>
      </c>
      <c r="F45" s="49">
        <f>D45-'[4]расшифровка ф2 ОГК-2'!C296</f>
        <v>0</v>
      </c>
      <c r="G45" s="49">
        <f>E45-'[4]расшифровка ф2 ОГК-2'!D296</f>
        <v>0</v>
      </c>
      <c r="H45" s="349">
        <f t="shared" si="0"/>
        <v>0.16016135725815994</v>
      </c>
    </row>
    <row r="46" spans="1:10" ht="19.5" customHeight="1">
      <c r="A46" s="58"/>
      <c r="B46" s="260" t="s">
        <v>203</v>
      </c>
      <c r="C46" s="20" t="s">
        <v>204</v>
      </c>
      <c r="D46" s="21">
        <f>D47+D48</f>
        <v>-720661</v>
      </c>
      <c r="E46" s="22">
        <f>E47+E48</f>
        <v>-1067043</v>
      </c>
      <c r="H46" s="349">
        <f t="shared" si="0"/>
        <v>-0.3246185955017745</v>
      </c>
      <c r="J46" s="265"/>
    </row>
    <row r="47" spans="1:12" ht="19.5" customHeight="1">
      <c r="A47" s="58"/>
      <c r="B47" s="259" t="s">
        <v>205</v>
      </c>
      <c r="C47" s="20">
        <v>2410</v>
      </c>
      <c r="D47" s="21">
        <f>-('[4]расшифровка ф2 ОГК-2'!$C$300+'[4]расшифровка ф2 ОГК-2'!$C$301+'[4]расшифровка ф2 ОГК-2'!$C$302-'[4]расшифровка ф2 ОГК-2'!$C$303)</f>
        <v>-733575</v>
      </c>
      <c r="E47" s="22">
        <f>-('[4]расшифровка ф2 ОГК-2'!$D$300+'[4]расшифровка ф2 ОГК-2'!$D$301+'[4]расшифровка ф2 ОГК-2'!$D$302-'[4]расшифровка ф2 ОГК-2'!$D$303)</f>
        <v>-1224949</v>
      </c>
      <c r="H47" s="349">
        <f t="shared" si="0"/>
        <v>-0.401138333106113</v>
      </c>
      <c r="J47" s="266"/>
      <c r="L47" s="62"/>
    </row>
    <row r="48" spans="1:12" ht="19.5" customHeight="1">
      <c r="A48" s="58"/>
      <c r="B48" s="259" t="s">
        <v>206</v>
      </c>
      <c r="C48" s="20">
        <v>2411</v>
      </c>
      <c r="D48" s="21">
        <f>-'[4]расшифровка ф2 ОГК-2'!$C$345</f>
        <v>12914</v>
      </c>
      <c r="E48" s="22">
        <v>157906</v>
      </c>
      <c r="H48" s="349">
        <f t="shared" si="0"/>
        <v>-0.9182171671754081</v>
      </c>
      <c r="J48" s="265"/>
      <c r="L48" s="62"/>
    </row>
    <row r="49" spans="1:12" ht="19.5" customHeight="1">
      <c r="A49" s="58"/>
      <c r="B49" s="261" t="s">
        <v>207</v>
      </c>
      <c r="C49" s="20"/>
      <c r="D49" s="21"/>
      <c r="E49" s="22"/>
      <c r="H49" s="349" t="e">
        <f t="shared" si="0"/>
        <v>#DIV/0!</v>
      </c>
      <c r="J49" s="266"/>
      <c r="L49" s="62"/>
    </row>
    <row r="50" spans="1:12" ht="19.5" customHeight="1">
      <c r="A50" s="58"/>
      <c r="B50" s="259" t="s">
        <v>208</v>
      </c>
      <c r="C50" s="20">
        <v>2421</v>
      </c>
      <c r="D50" s="21">
        <f>'[4]расшифровка ф2 ОГК-2'!$C$301+'[4]расшифровка ф2 ОГК-2'!$C$346+'[4]расшифровка ф2 ОГК-2'!$C$304</f>
        <v>241455</v>
      </c>
      <c r="E50" s="22">
        <v>66489</v>
      </c>
      <c r="H50" s="349">
        <f t="shared" si="0"/>
        <v>2.631502955376077</v>
      </c>
      <c r="K50" s="59"/>
      <c r="L50" s="59"/>
    </row>
    <row r="51" spans="1:8" ht="19.5" customHeight="1">
      <c r="A51" s="58"/>
      <c r="B51" s="261" t="s">
        <v>209</v>
      </c>
      <c r="C51" s="20">
        <v>2430</v>
      </c>
      <c r="D51" s="21">
        <f>-'[4]расшифровка ф2 ОГК-2'!$C$303</f>
        <v>-526298</v>
      </c>
      <c r="E51" s="22">
        <v>-326754</v>
      </c>
      <c r="H51" s="349">
        <f t="shared" si="0"/>
        <v>0.6106857146354749</v>
      </c>
    </row>
    <row r="52" spans="1:8" ht="19.5" customHeight="1">
      <c r="A52" s="58"/>
      <c r="B52" s="261" t="s">
        <v>210</v>
      </c>
      <c r="C52" s="20">
        <v>2450</v>
      </c>
      <c r="D52" s="21">
        <f>'[4]расшифровка ф2 ОГК-2'!$C$302-'[4]расшифровка ф2 ОГК-2'!$C$304</f>
        <v>-175902</v>
      </c>
      <c r="E52" s="22">
        <v>308996</v>
      </c>
      <c r="H52" s="349">
        <f t="shared" si="0"/>
        <v>-1.5692695051068624</v>
      </c>
    </row>
    <row r="53" spans="1:8" ht="19.5" customHeight="1">
      <c r="A53" s="58"/>
      <c r="B53" s="261" t="s">
        <v>211</v>
      </c>
      <c r="C53" s="20">
        <v>2460</v>
      </c>
      <c r="D53" s="21">
        <f>-('[4]расшифровка ф2 ОГК-2'!$C$321+'[4]расшифровка ф2 ОГК-2'!$C$340+'[4]расшифровка ф2 ОГК-2'!$C$335+'[4]расшифровка ф2 ОГК-2'!$C$308)</f>
        <v>-1020</v>
      </c>
      <c r="E53" s="22">
        <v>-78</v>
      </c>
      <c r="H53" s="349">
        <f t="shared" si="0"/>
        <v>12.076923076923077</v>
      </c>
    </row>
    <row r="54" spans="1:8" ht="19.5" customHeight="1">
      <c r="A54" s="60"/>
      <c r="B54" s="260" t="s">
        <v>261</v>
      </c>
      <c r="C54" s="20">
        <v>2400</v>
      </c>
      <c r="D54" s="21">
        <f>D45+D46+D51+D52+D53</f>
        <v>4483149</v>
      </c>
      <c r="E54" s="22">
        <f>E45+E46+E51+E52+E53</f>
        <v>4006680</v>
      </c>
      <c r="F54" s="49">
        <f>D54-'[4]расшифровка ф2 ОГК-2'!C349</f>
        <v>0</v>
      </c>
      <c r="G54" s="49">
        <f>E54-'[4]расшифровка ф2 ОГК-2'!D349</f>
        <v>0</v>
      </c>
      <c r="H54" s="349">
        <f t="shared" si="0"/>
        <v>0.11891865584473926</v>
      </c>
    </row>
    <row r="55" spans="2:8" ht="12.75" customHeight="1" hidden="1">
      <c r="B55" s="262"/>
      <c r="C55" s="263"/>
      <c r="D55" s="21"/>
      <c r="E55" s="22"/>
      <c r="H55" s="349" t="e">
        <f t="shared" si="0"/>
        <v>#DIV/0!</v>
      </c>
    </row>
    <row r="56" spans="1:8" s="54" customFormat="1" ht="51" customHeight="1" hidden="1">
      <c r="A56" s="53" t="s">
        <v>24</v>
      </c>
      <c r="B56" s="255" t="s">
        <v>0</v>
      </c>
      <c r="C56" s="15" t="s">
        <v>1</v>
      </c>
      <c r="D56" s="21" t="s">
        <v>190</v>
      </c>
      <c r="E56" s="22" t="s">
        <v>191</v>
      </c>
      <c r="F56" s="49"/>
      <c r="G56" s="49"/>
      <c r="H56" s="349" t="e">
        <f t="shared" si="0"/>
        <v>#VALUE!</v>
      </c>
    </row>
    <row r="57" spans="1:8" ht="12.75" customHeight="1" hidden="1">
      <c r="A57" s="58"/>
      <c r="B57" s="261" t="s">
        <v>245</v>
      </c>
      <c r="C57" s="20"/>
      <c r="D57" s="21"/>
      <c r="E57" s="22"/>
      <c r="H57" s="349" t="e">
        <f t="shared" si="0"/>
        <v>#DIV/0!</v>
      </c>
    </row>
    <row r="58" spans="1:8" ht="25.5" customHeight="1" hidden="1">
      <c r="A58" s="58"/>
      <c r="B58" s="261" t="s">
        <v>212</v>
      </c>
      <c r="C58" s="20">
        <v>2510</v>
      </c>
      <c r="D58" s="21">
        <v>0</v>
      </c>
      <c r="E58" s="22">
        <v>0</v>
      </c>
      <c r="H58" s="349" t="e">
        <f t="shared" si="0"/>
        <v>#DIV/0!</v>
      </c>
    </row>
    <row r="59" spans="1:8" ht="25.5" customHeight="1" hidden="1">
      <c r="A59" s="58"/>
      <c r="B59" s="261" t="s">
        <v>213</v>
      </c>
      <c r="C59" s="20">
        <v>2520</v>
      </c>
      <c r="D59" s="21">
        <v>0</v>
      </c>
      <c r="E59" s="22">
        <v>0</v>
      </c>
      <c r="H59" s="349" t="e">
        <f t="shared" si="0"/>
        <v>#DIV/0!</v>
      </c>
    </row>
    <row r="60" spans="1:8" ht="19.5" customHeight="1">
      <c r="A60" s="58"/>
      <c r="B60" s="267" t="s">
        <v>214</v>
      </c>
      <c r="C60" s="268">
        <v>2500</v>
      </c>
      <c r="D60" s="269">
        <f>D54</f>
        <v>4483149</v>
      </c>
      <c r="E60" s="63">
        <f>E54</f>
        <v>4006680</v>
      </c>
      <c r="H60" s="349">
        <f t="shared" si="0"/>
        <v>0.11891865584473926</v>
      </c>
    </row>
    <row r="61" spans="1:8" ht="19.5" customHeight="1">
      <c r="A61" s="60"/>
      <c r="B61" s="270" t="s">
        <v>262</v>
      </c>
      <c r="C61" s="28">
        <v>2900</v>
      </c>
      <c r="D61" s="64">
        <v>0.0509</v>
      </c>
      <c r="E61" s="65">
        <v>0.0703</v>
      </c>
      <c r="F61" s="66"/>
      <c r="G61" s="66"/>
      <c r="H61" s="349">
        <f t="shared" si="0"/>
        <v>-0.27596017069701284</v>
      </c>
    </row>
    <row r="62" spans="1:8" ht="12.75" hidden="1">
      <c r="A62" s="67"/>
      <c r="B62" s="271" t="s">
        <v>215</v>
      </c>
      <c r="C62" s="28">
        <v>2910</v>
      </c>
      <c r="D62" s="272">
        <v>0</v>
      </c>
      <c r="E62" s="68">
        <v>0</v>
      </c>
      <c r="H62" s="345"/>
    </row>
    <row r="63" spans="2:8" ht="12.75" hidden="1">
      <c r="B63" s="273"/>
      <c r="C63" s="274"/>
      <c r="D63" s="275"/>
      <c r="E63" s="69"/>
      <c r="H63" s="345"/>
    </row>
    <row r="64" spans="2:8" ht="12.75" hidden="1">
      <c r="B64" s="276"/>
      <c r="C64" s="277"/>
      <c r="D64" s="275"/>
      <c r="E64" s="69"/>
      <c r="H64" s="345"/>
    </row>
    <row r="65" spans="1:8" s="71" customFormat="1" ht="23.25" customHeight="1">
      <c r="A65" s="70"/>
      <c r="B65" s="35" t="s">
        <v>240</v>
      </c>
      <c r="C65" s="301" t="s">
        <v>216</v>
      </c>
      <c r="D65" s="301"/>
      <c r="E65" s="301"/>
      <c r="H65" s="347"/>
    </row>
    <row r="66" spans="1:8" s="74" customFormat="1" ht="12.75">
      <c r="A66" s="72"/>
      <c r="B66" s="73" t="s">
        <v>256</v>
      </c>
      <c r="C66" s="302" t="s">
        <v>247</v>
      </c>
      <c r="D66" s="302"/>
      <c r="E66" s="302"/>
      <c r="H66" s="348"/>
    </row>
    <row r="67" spans="1:8" s="75" customFormat="1" ht="12.75">
      <c r="A67" s="72"/>
      <c r="B67" s="40" t="s">
        <v>217</v>
      </c>
      <c r="C67" s="303" t="s">
        <v>218</v>
      </c>
      <c r="D67" s="303"/>
      <c r="E67" s="303"/>
      <c r="H67" s="342"/>
    </row>
    <row r="68" spans="1:8" s="75" customFormat="1" ht="12.75">
      <c r="A68" s="72"/>
      <c r="B68" s="40"/>
      <c r="C68" s="40"/>
      <c r="D68" s="40"/>
      <c r="E68" s="40"/>
      <c r="H68" s="342"/>
    </row>
    <row r="69" ht="12.75">
      <c r="B69" s="35" t="s">
        <v>443</v>
      </c>
    </row>
    <row r="73" ht="20.25" customHeight="1">
      <c r="E73" s="50"/>
    </row>
  </sheetData>
  <sheetProtection/>
  <mergeCells count="11">
    <mergeCell ref="C11:D11"/>
    <mergeCell ref="D40:E40"/>
    <mergeCell ref="C65:E65"/>
    <mergeCell ref="C66:E66"/>
    <mergeCell ref="C67:E67"/>
    <mergeCell ref="A1:D1"/>
    <mergeCell ref="A3:D3"/>
    <mergeCell ref="C5:D5"/>
    <mergeCell ref="C6:D6"/>
    <mergeCell ref="B7:C7"/>
    <mergeCell ref="B9:C9"/>
  </mergeCells>
  <printOptions/>
  <pageMargins left="0.6692913385826772" right="0.2362204724409449" top="0.5511811023622047" bottom="0.7086614173228347" header="0.5118110236220472" footer="0.2755905511811024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3"/>
  <sheetViews>
    <sheetView view="pageBreakPreview" zoomScaleSheetLayoutView="100" zoomScalePageLayoutView="0" workbookViewId="0" topLeftCell="A68">
      <selection activeCell="G9" sqref="G9:I9"/>
    </sheetView>
  </sheetViews>
  <sheetFormatPr defaultColWidth="9.00390625" defaultRowHeight="20.25" customHeight="1"/>
  <cols>
    <col min="1" max="1" width="30.75390625" style="45" customWidth="1"/>
    <col min="2" max="2" width="5.00390625" style="132" customWidth="1"/>
    <col min="3" max="3" width="9.875" style="48" customWidth="1"/>
    <col min="4" max="4" width="11.25390625" style="48" customWidth="1"/>
    <col min="5" max="5" width="11.125" style="48" customWidth="1"/>
    <col min="6" max="6" width="10.25390625" style="48" customWidth="1"/>
    <col min="7" max="7" width="17.00390625" style="48" customWidth="1"/>
    <col min="8" max="8" width="10.625" style="48" hidden="1" customWidth="1"/>
    <col min="9" max="9" width="0" style="48" hidden="1" customWidth="1"/>
    <col min="10" max="10" width="11.625" style="48" customWidth="1"/>
    <col min="11" max="11" width="9.75390625" style="76" bestFit="1" customWidth="1"/>
    <col min="12" max="12" width="13.75390625" style="76" customWidth="1"/>
    <col min="13" max="13" width="12.75390625" style="76" customWidth="1"/>
    <col min="14" max="14" width="16.25390625" style="76" customWidth="1"/>
    <col min="15" max="15" width="14.625" style="76" customWidth="1"/>
    <col min="16" max="16" width="13.375" style="76" customWidth="1"/>
    <col min="17" max="17" width="13.125" style="76" customWidth="1"/>
    <col min="18" max="18" width="15.875" style="76" customWidth="1"/>
    <col min="19" max="19" width="16.00390625" style="76" customWidth="1"/>
    <col min="20" max="16384" width="9.125" style="76" customWidth="1"/>
  </cols>
  <sheetData>
    <row r="1" spans="1:9" ht="15.75" customHeight="1">
      <c r="A1" s="298" t="s">
        <v>267</v>
      </c>
      <c r="B1" s="298"/>
      <c r="C1" s="298"/>
      <c r="D1" s="298"/>
      <c r="E1" s="298"/>
      <c r="F1" s="298"/>
      <c r="G1" s="298"/>
      <c r="H1" s="4"/>
      <c r="I1" s="4"/>
    </row>
    <row r="2" spans="1:9" ht="15" customHeight="1" hidden="1">
      <c r="A2" s="43"/>
      <c r="B2" s="77"/>
      <c r="C2" s="43"/>
      <c r="D2" s="43"/>
      <c r="E2" s="43"/>
      <c r="F2" s="43"/>
      <c r="G2" s="43"/>
      <c r="H2" s="4"/>
      <c r="I2" s="4"/>
    </row>
    <row r="3" spans="1:7" ht="8.25" customHeight="1">
      <c r="A3" s="288"/>
      <c r="B3" s="288"/>
      <c r="C3" s="288"/>
      <c r="D3" s="288"/>
      <c r="E3" s="288"/>
      <c r="F3" s="288"/>
      <c r="G3" s="288"/>
    </row>
    <row r="4" spans="1:7" ht="15.75">
      <c r="A4" s="288" t="s">
        <v>351</v>
      </c>
      <c r="B4" s="288"/>
      <c r="C4" s="288"/>
      <c r="D4" s="288"/>
      <c r="E4" s="288"/>
      <c r="F4" s="288"/>
      <c r="G4" s="288"/>
    </row>
    <row r="5" spans="2:10" ht="15.75" customHeight="1">
      <c r="B5" s="12"/>
      <c r="C5" s="4"/>
      <c r="D5" s="4"/>
      <c r="J5" s="8" t="s">
        <v>188</v>
      </c>
    </row>
    <row r="6" spans="1:10" ht="15.75" customHeight="1">
      <c r="A6" s="50"/>
      <c r="B6" s="12"/>
      <c r="C6" s="4"/>
      <c r="D6" s="4"/>
      <c r="F6" s="289" t="s">
        <v>268</v>
      </c>
      <c r="G6" s="289"/>
      <c r="H6" s="289"/>
      <c r="I6" s="308"/>
      <c r="J6" s="9" t="s">
        <v>269</v>
      </c>
    </row>
    <row r="7" spans="2:10" ht="15.75" customHeight="1">
      <c r="B7" s="12"/>
      <c r="C7" s="4"/>
      <c r="D7" s="4"/>
      <c r="F7" s="289" t="s">
        <v>270</v>
      </c>
      <c r="G7" s="289"/>
      <c r="H7" s="289"/>
      <c r="I7" s="308"/>
      <c r="J7" s="9" t="s">
        <v>264</v>
      </c>
    </row>
    <row r="8" spans="1:10" ht="29.25" customHeight="1">
      <c r="A8" s="290" t="s">
        <v>242</v>
      </c>
      <c r="B8" s="290"/>
      <c r="C8" s="290"/>
      <c r="D8" s="290"/>
      <c r="E8" s="290"/>
      <c r="F8" s="290"/>
      <c r="G8" s="289" t="s">
        <v>271</v>
      </c>
      <c r="H8" s="289"/>
      <c r="I8" s="308"/>
      <c r="J8" s="9" t="s">
        <v>223</v>
      </c>
    </row>
    <row r="9" spans="1:10" ht="13.5" customHeight="1">
      <c r="A9" s="315" t="s">
        <v>20</v>
      </c>
      <c r="B9" s="315"/>
      <c r="C9" s="315"/>
      <c r="D9" s="315"/>
      <c r="E9" s="315"/>
      <c r="F9" s="78"/>
      <c r="G9" s="289" t="s">
        <v>272</v>
      </c>
      <c r="H9" s="289"/>
      <c r="I9" s="308"/>
      <c r="J9" s="9" t="s">
        <v>224</v>
      </c>
    </row>
    <row r="10" spans="1:10" ht="15.75">
      <c r="A10" s="290" t="s">
        <v>231</v>
      </c>
      <c r="B10" s="290"/>
      <c r="C10" s="290"/>
      <c r="D10" s="290"/>
      <c r="E10" s="290"/>
      <c r="F10" s="290"/>
      <c r="G10" s="289" t="s">
        <v>273</v>
      </c>
      <c r="H10" s="289"/>
      <c r="I10" s="308"/>
      <c r="J10" s="9" t="s">
        <v>225</v>
      </c>
    </row>
    <row r="11" spans="1:10" ht="13.5" customHeight="1">
      <c r="A11" s="290" t="s">
        <v>21</v>
      </c>
      <c r="B11" s="290"/>
      <c r="C11" s="290"/>
      <c r="D11" s="290"/>
      <c r="E11" s="290"/>
      <c r="F11" s="79"/>
      <c r="G11" s="5"/>
      <c r="H11" s="5"/>
      <c r="I11" s="78"/>
      <c r="J11" s="9"/>
    </row>
    <row r="12" spans="1:10" ht="15.75" customHeight="1">
      <c r="A12" s="304" t="s">
        <v>441</v>
      </c>
      <c r="B12" s="305"/>
      <c r="C12" s="305"/>
      <c r="D12" s="305"/>
      <c r="E12" s="305"/>
      <c r="F12" s="305"/>
      <c r="G12" s="306" t="s">
        <v>274</v>
      </c>
      <c r="H12" s="306"/>
      <c r="I12" s="307"/>
      <c r="J12" s="9" t="s">
        <v>442</v>
      </c>
    </row>
    <row r="13" spans="1:10" ht="15.75" customHeight="1">
      <c r="A13" s="10" t="s">
        <v>22</v>
      </c>
      <c r="B13" s="12"/>
      <c r="C13" s="4"/>
      <c r="D13" s="4"/>
      <c r="E13" s="4"/>
      <c r="F13" s="78"/>
      <c r="G13" s="289" t="s">
        <v>275</v>
      </c>
      <c r="H13" s="289"/>
      <c r="I13" s="308"/>
      <c r="J13" s="11">
        <v>384</v>
      </c>
    </row>
    <row r="14" spans="1:10" ht="15.75">
      <c r="A14" s="10"/>
      <c r="B14" s="12"/>
      <c r="C14" s="4"/>
      <c r="D14" s="4"/>
      <c r="E14" s="4"/>
      <c r="F14" s="4"/>
      <c r="G14" s="80"/>
      <c r="H14" s="80"/>
      <c r="I14" s="80"/>
      <c r="J14" s="80"/>
    </row>
    <row r="15" spans="1:11" ht="15.75">
      <c r="A15" s="309" t="s">
        <v>276</v>
      </c>
      <c r="B15" s="309"/>
      <c r="C15" s="309"/>
      <c r="D15" s="309"/>
      <c r="E15" s="309"/>
      <c r="F15" s="309"/>
      <c r="G15" s="309"/>
      <c r="H15" s="309"/>
      <c r="I15" s="309"/>
      <c r="J15" s="309"/>
      <c r="K15" s="81"/>
    </row>
    <row r="16" spans="1:11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81"/>
    </row>
    <row r="17" spans="1:10" ht="68.25" customHeight="1">
      <c r="A17" s="82" t="s">
        <v>0</v>
      </c>
      <c r="B17" s="15" t="s">
        <v>1</v>
      </c>
      <c r="C17" s="83" t="s">
        <v>277</v>
      </c>
      <c r="D17" s="83" t="s">
        <v>278</v>
      </c>
      <c r="E17" s="83" t="s">
        <v>279</v>
      </c>
      <c r="F17" s="84" t="s">
        <v>115</v>
      </c>
      <c r="G17" s="83" t="s">
        <v>117</v>
      </c>
      <c r="H17" s="84" t="s">
        <v>119</v>
      </c>
      <c r="I17" s="83" t="s">
        <v>280</v>
      </c>
      <c r="J17" s="85" t="s">
        <v>281</v>
      </c>
    </row>
    <row r="18" spans="1:20" s="92" customFormat="1" ht="24.75" customHeight="1">
      <c r="A18" s="86" t="s">
        <v>282</v>
      </c>
      <c r="B18" s="87" t="s">
        <v>283</v>
      </c>
      <c r="C18" s="88">
        <v>21518239</v>
      </c>
      <c r="D18" s="88">
        <v>-4045327</v>
      </c>
      <c r="E18" s="88">
        <v>55843103</v>
      </c>
      <c r="F18" s="88">
        <v>422402</v>
      </c>
      <c r="G18" s="88">
        <v>1963359</v>
      </c>
      <c r="H18" s="89"/>
      <c r="I18" s="90">
        <v>0</v>
      </c>
      <c r="J18" s="91">
        <v>75701776</v>
      </c>
      <c r="S18" s="93"/>
      <c r="T18" s="94"/>
    </row>
    <row r="19" spans="1:19" s="92" customFormat="1" ht="24.75" customHeight="1" hidden="1">
      <c r="A19" s="95" t="s">
        <v>284</v>
      </c>
      <c r="B19" s="87" t="s">
        <v>285</v>
      </c>
      <c r="C19" s="96" t="s">
        <v>286</v>
      </c>
      <c r="D19" s="96" t="s">
        <v>286</v>
      </c>
      <c r="E19" s="96"/>
      <c r="F19" s="96" t="s">
        <v>286</v>
      </c>
      <c r="G19" s="96"/>
      <c r="H19" s="96"/>
      <c r="I19" s="96"/>
      <c r="J19" s="97"/>
      <c r="S19" s="93"/>
    </row>
    <row r="20" spans="1:19" s="92" customFormat="1" ht="24.75" customHeight="1" hidden="1">
      <c r="A20" s="95" t="s">
        <v>287</v>
      </c>
      <c r="B20" s="87" t="s">
        <v>288</v>
      </c>
      <c r="C20" s="96"/>
      <c r="D20" s="96"/>
      <c r="E20" s="96"/>
      <c r="F20" s="96"/>
      <c r="G20" s="96"/>
      <c r="H20" s="96"/>
      <c r="I20" s="96"/>
      <c r="J20" s="97"/>
      <c r="S20" s="93"/>
    </row>
    <row r="21" spans="1:19" s="92" customFormat="1" ht="19.5" customHeight="1">
      <c r="A21" s="310" t="s">
        <v>289</v>
      </c>
      <c r="B21" s="311"/>
      <c r="C21" s="311"/>
      <c r="D21" s="311"/>
      <c r="E21" s="311"/>
      <c r="F21" s="311"/>
      <c r="G21" s="311"/>
      <c r="H21" s="311"/>
      <c r="I21" s="311"/>
      <c r="J21" s="312"/>
      <c r="S21" s="93"/>
    </row>
    <row r="22" spans="1:19" s="92" customFormat="1" ht="25.5">
      <c r="A22" s="86" t="s">
        <v>290</v>
      </c>
      <c r="B22" s="87">
        <v>3210</v>
      </c>
      <c r="C22" s="88">
        <f aca="true" t="shared" si="0" ref="C22:J22">SUM(C23:C30)</f>
        <v>0</v>
      </c>
      <c r="D22" s="88">
        <f t="shared" si="0"/>
        <v>-426</v>
      </c>
      <c r="E22" s="88">
        <f t="shared" si="0"/>
        <v>0</v>
      </c>
      <c r="F22" s="88">
        <f t="shared" si="0"/>
        <v>0</v>
      </c>
      <c r="G22" s="88">
        <f t="shared" si="0"/>
        <v>4006680</v>
      </c>
      <c r="H22" s="88">
        <f t="shared" si="0"/>
        <v>0</v>
      </c>
      <c r="I22" s="88">
        <f t="shared" si="0"/>
        <v>0</v>
      </c>
      <c r="J22" s="91">
        <f t="shared" si="0"/>
        <v>4006254</v>
      </c>
      <c r="S22" s="93"/>
    </row>
    <row r="23" spans="1:19" s="100" customFormat="1" ht="19.5" customHeight="1">
      <c r="A23" s="98" t="s">
        <v>291</v>
      </c>
      <c r="B23" s="87">
        <v>3211</v>
      </c>
      <c r="C23" s="88" t="s">
        <v>286</v>
      </c>
      <c r="D23" s="88" t="s">
        <v>286</v>
      </c>
      <c r="E23" s="88" t="s">
        <v>286</v>
      </c>
      <c r="F23" s="88" t="s">
        <v>286</v>
      </c>
      <c r="G23" s="90">
        <v>4006680</v>
      </c>
      <c r="H23" s="99" t="s">
        <v>286</v>
      </c>
      <c r="I23" s="88" t="s">
        <v>286</v>
      </c>
      <c r="J23" s="91">
        <f aca="true" t="shared" si="1" ref="J23:J30">SUM(C23:I23)</f>
        <v>4006680</v>
      </c>
      <c r="K23" s="92"/>
      <c r="L23" s="92"/>
      <c r="M23" s="92"/>
      <c r="N23" s="92"/>
      <c r="O23" s="92"/>
      <c r="P23" s="92"/>
      <c r="Q23" s="92"/>
      <c r="R23" s="92"/>
      <c r="S23" s="93"/>
    </row>
    <row r="24" spans="1:19" s="92" customFormat="1" ht="19.5" customHeight="1" hidden="1">
      <c r="A24" s="98" t="s">
        <v>292</v>
      </c>
      <c r="B24" s="87">
        <v>3212</v>
      </c>
      <c r="C24" s="88" t="s">
        <v>286</v>
      </c>
      <c r="D24" s="88" t="s">
        <v>286</v>
      </c>
      <c r="E24" s="88">
        <v>0</v>
      </c>
      <c r="F24" s="88" t="s">
        <v>286</v>
      </c>
      <c r="G24" s="88">
        <v>0</v>
      </c>
      <c r="H24" s="99" t="s">
        <v>286</v>
      </c>
      <c r="I24" s="90">
        <v>0</v>
      </c>
      <c r="J24" s="91">
        <f t="shared" si="1"/>
        <v>0</v>
      </c>
      <c r="S24" s="93"/>
    </row>
    <row r="25" spans="1:19" s="92" customFormat="1" ht="33" customHeight="1" hidden="1">
      <c r="A25" s="98" t="s">
        <v>293</v>
      </c>
      <c r="B25" s="87">
        <v>3213</v>
      </c>
      <c r="C25" s="88" t="s">
        <v>286</v>
      </c>
      <c r="D25" s="88" t="s">
        <v>286</v>
      </c>
      <c r="E25" s="88">
        <v>0</v>
      </c>
      <c r="F25" s="88" t="s">
        <v>286</v>
      </c>
      <c r="G25" s="90">
        <v>0</v>
      </c>
      <c r="H25" s="99" t="s">
        <v>286</v>
      </c>
      <c r="I25" s="88" t="s">
        <v>286</v>
      </c>
      <c r="J25" s="91">
        <f t="shared" si="1"/>
        <v>0</v>
      </c>
      <c r="S25" s="93"/>
    </row>
    <row r="26" spans="1:19" s="92" customFormat="1" ht="19.5" customHeight="1" hidden="1">
      <c r="A26" s="98" t="s">
        <v>294</v>
      </c>
      <c r="B26" s="87">
        <v>3214</v>
      </c>
      <c r="C26" s="88">
        <v>0</v>
      </c>
      <c r="D26" s="88" t="s">
        <v>286</v>
      </c>
      <c r="E26" s="88">
        <v>0</v>
      </c>
      <c r="F26" s="88" t="s">
        <v>286</v>
      </c>
      <c r="G26" s="90" t="s">
        <v>286</v>
      </c>
      <c r="H26" s="99" t="s">
        <v>286</v>
      </c>
      <c r="I26" s="88" t="s">
        <v>286</v>
      </c>
      <c r="J26" s="91">
        <f t="shared" si="1"/>
        <v>0</v>
      </c>
      <c r="S26" s="93"/>
    </row>
    <row r="27" spans="1:19" s="92" customFormat="1" ht="19.5" customHeight="1" hidden="1">
      <c r="A27" s="98" t="s">
        <v>295</v>
      </c>
      <c r="B27" s="87">
        <v>3215</v>
      </c>
      <c r="C27" s="88">
        <v>0</v>
      </c>
      <c r="D27" s="88" t="s">
        <v>286</v>
      </c>
      <c r="E27" s="88">
        <v>0</v>
      </c>
      <c r="F27" s="88" t="s">
        <v>286</v>
      </c>
      <c r="G27" s="90"/>
      <c r="H27" s="99" t="s">
        <v>286</v>
      </c>
      <c r="I27" s="88" t="s">
        <v>286</v>
      </c>
      <c r="J27" s="91">
        <f t="shared" si="1"/>
        <v>0</v>
      </c>
      <c r="S27" s="93"/>
    </row>
    <row r="28" spans="1:19" s="92" customFormat="1" ht="24" customHeight="1" hidden="1">
      <c r="A28" s="98" t="s">
        <v>296</v>
      </c>
      <c r="B28" s="87">
        <v>3216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101"/>
      <c r="I28" s="90">
        <v>0</v>
      </c>
      <c r="J28" s="91">
        <f t="shared" si="1"/>
        <v>0</v>
      </c>
      <c r="S28" s="93"/>
    </row>
    <row r="29" spans="1:19" s="92" customFormat="1" ht="19.5" customHeight="1">
      <c r="A29" s="98" t="s">
        <v>297</v>
      </c>
      <c r="B29" s="87">
        <v>3217</v>
      </c>
      <c r="C29" s="88" t="s">
        <v>286</v>
      </c>
      <c r="D29" s="88">
        <v>-426</v>
      </c>
      <c r="E29" s="88" t="s">
        <v>286</v>
      </c>
      <c r="F29" s="88" t="s">
        <v>286</v>
      </c>
      <c r="G29" s="88" t="s">
        <v>286</v>
      </c>
      <c r="H29" s="88" t="s">
        <v>286</v>
      </c>
      <c r="I29" s="88" t="s">
        <v>286</v>
      </c>
      <c r="J29" s="91">
        <f t="shared" si="1"/>
        <v>-426</v>
      </c>
      <c r="S29" s="93"/>
    </row>
    <row r="30" spans="1:19" s="92" customFormat="1" ht="19.5" customHeight="1" hidden="1">
      <c r="A30" s="98" t="s">
        <v>17</v>
      </c>
      <c r="B30" s="87" t="s">
        <v>298</v>
      </c>
      <c r="C30" s="88">
        <v>0</v>
      </c>
      <c r="D30" s="88">
        <v>0</v>
      </c>
      <c r="E30" s="88">
        <v>0</v>
      </c>
      <c r="F30" s="88">
        <v>0</v>
      </c>
      <c r="G30" s="102">
        <v>0</v>
      </c>
      <c r="H30" s="103"/>
      <c r="I30" s="88" t="s">
        <v>286</v>
      </c>
      <c r="J30" s="91">
        <f t="shared" si="1"/>
        <v>0</v>
      </c>
      <c r="S30" s="93"/>
    </row>
    <row r="31" spans="1:19" s="100" customFormat="1" ht="24.75" customHeight="1">
      <c r="A31" s="86" t="s">
        <v>299</v>
      </c>
      <c r="B31" s="87">
        <v>3220</v>
      </c>
      <c r="C31" s="88">
        <f>SUM(C32:C39)</f>
        <v>0</v>
      </c>
      <c r="D31" s="88">
        <f>SUM(D32:D39)</f>
        <v>0</v>
      </c>
      <c r="E31" s="88">
        <f>SUM(E32:E39)</f>
        <v>0</v>
      </c>
      <c r="F31" s="88">
        <f>SUM(F32:F39)</f>
        <v>0</v>
      </c>
      <c r="G31" s="88">
        <f>SUM(G32:G39)</f>
        <v>-56905</v>
      </c>
      <c r="H31" s="104" t="s">
        <v>286</v>
      </c>
      <c r="I31" s="88">
        <f>SUM(I32:I39)</f>
        <v>0</v>
      </c>
      <c r="J31" s="91">
        <f>SUM(J32:J39)</f>
        <v>-56905</v>
      </c>
      <c r="K31" s="92"/>
      <c r="L31" s="92"/>
      <c r="M31" s="92"/>
      <c r="N31" s="92"/>
      <c r="O31" s="92"/>
      <c r="P31" s="92"/>
      <c r="Q31" s="92"/>
      <c r="R31" s="92"/>
      <c r="S31" s="93"/>
    </row>
    <row r="32" spans="1:19" s="92" customFormat="1" ht="19.5" customHeight="1" hidden="1">
      <c r="A32" s="98" t="s">
        <v>300</v>
      </c>
      <c r="B32" s="87">
        <v>3221</v>
      </c>
      <c r="C32" s="88" t="s">
        <v>286</v>
      </c>
      <c r="D32" s="88" t="s">
        <v>286</v>
      </c>
      <c r="E32" s="88" t="s">
        <v>286</v>
      </c>
      <c r="F32" s="88" t="s">
        <v>286</v>
      </c>
      <c r="G32" s="90">
        <v>0</v>
      </c>
      <c r="H32" s="104" t="s">
        <v>286</v>
      </c>
      <c r="I32" s="88" t="s">
        <v>286</v>
      </c>
      <c r="J32" s="91">
        <f aca="true" t="shared" si="2" ref="J32:J39">SUM(C32:I32)</f>
        <v>0</v>
      </c>
      <c r="S32" s="93"/>
    </row>
    <row r="33" spans="1:19" s="92" customFormat="1" ht="19.5" customHeight="1" hidden="1">
      <c r="A33" s="98" t="s">
        <v>292</v>
      </c>
      <c r="B33" s="87">
        <v>3222</v>
      </c>
      <c r="C33" s="88" t="s">
        <v>286</v>
      </c>
      <c r="D33" s="88" t="s">
        <v>286</v>
      </c>
      <c r="E33" s="88">
        <v>0</v>
      </c>
      <c r="F33" s="88" t="s">
        <v>286</v>
      </c>
      <c r="G33" s="88">
        <v>0</v>
      </c>
      <c r="H33" s="104" t="s">
        <v>286</v>
      </c>
      <c r="I33" s="90">
        <v>0</v>
      </c>
      <c r="J33" s="91">
        <f t="shared" si="2"/>
        <v>0</v>
      </c>
      <c r="S33" s="93"/>
    </row>
    <row r="34" spans="1:19" s="92" customFormat="1" ht="31.5" customHeight="1" hidden="1">
      <c r="A34" s="98" t="s">
        <v>301</v>
      </c>
      <c r="B34" s="87">
        <v>3223</v>
      </c>
      <c r="C34" s="88" t="s">
        <v>286</v>
      </c>
      <c r="D34" s="88" t="s">
        <v>286</v>
      </c>
      <c r="E34" s="88" t="s">
        <v>286</v>
      </c>
      <c r="F34" s="88" t="s">
        <v>286</v>
      </c>
      <c r="G34" s="90">
        <v>0</v>
      </c>
      <c r="H34" s="104" t="s">
        <v>286</v>
      </c>
      <c r="I34" s="90">
        <v>0</v>
      </c>
      <c r="J34" s="91">
        <f t="shared" si="2"/>
        <v>0</v>
      </c>
      <c r="S34" s="93"/>
    </row>
    <row r="35" spans="1:19" s="92" customFormat="1" ht="19.5" customHeight="1" hidden="1">
      <c r="A35" s="98" t="s">
        <v>302</v>
      </c>
      <c r="B35" s="87">
        <v>3224</v>
      </c>
      <c r="C35" s="88">
        <v>0</v>
      </c>
      <c r="D35" s="88" t="s">
        <v>286</v>
      </c>
      <c r="E35" s="88" t="s">
        <v>286</v>
      </c>
      <c r="F35" s="88" t="s">
        <v>286</v>
      </c>
      <c r="G35" s="90">
        <v>0</v>
      </c>
      <c r="H35" s="89"/>
      <c r="I35" s="88" t="s">
        <v>286</v>
      </c>
      <c r="J35" s="91">
        <f t="shared" si="2"/>
        <v>0</v>
      </c>
      <c r="S35" s="93"/>
    </row>
    <row r="36" spans="1:19" s="92" customFormat="1" ht="19.5" customHeight="1" hidden="1">
      <c r="A36" s="98" t="s">
        <v>303</v>
      </c>
      <c r="B36" s="87">
        <v>3225</v>
      </c>
      <c r="C36" s="88">
        <v>0</v>
      </c>
      <c r="D36" s="88">
        <v>0</v>
      </c>
      <c r="E36" s="88" t="s">
        <v>286</v>
      </c>
      <c r="F36" s="88" t="s">
        <v>286</v>
      </c>
      <c r="G36" s="88" t="s">
        <v>286</v>
      </c>
      <c r="H36" s="88" t="s">
        <v>286</v>
      </c>
      <c r="I36" s="88" t="s">
        <v>286</v>
      </c>
      <c r="J36" s="91">
        <f t="shared" si="2"/>
        <v>0</v>
      </c>
      <c r="S36" s="93"/>
    </row>
    <row r="37" spans="1:19" s="92" customFormat="1" ht="19.5" customHeight="1" hidden="1">
      <c r="A37" s="98" t="s">
        <v>296</v>
      </c>
      <c r="B37" s="87">
        <v>3226</v>
      </c>
      <c r="C37" s="88">
        <v>0</v>
      </c>
      <c r="D37" s="88">
        <v>0</v>
      </c>
      <c r="E37" s="88">
        <v>0</v>
      </c>
      <c r="F37" s="88">
        <v>0</v>
      </c>
      <c r="G37" s="90">
        <v>0</v>
      </c>
      <c r="H37" s="104"/>
      <c r="I37" s="90">
        <v>0</v>
      </c>
      <c r="J37" s="91">
        <f t="shared" si="2"/>
        <v>0</v>
      </c>
      <c r="S37" s="93"/>
    </row>
    <row r="38" spans="1:19" s="92" customFormat="1" ht="19.5" customHeight="1">
      <c r="A38" s="98" t="s">
        <v>304</v>
      </c>
      <c r="B38" s="87">
        <v>3227</v>
      </c>
      <c r="C38" s="88" t="s">
        <v>286</v>
      </c>
      <c r="D38" s="88" t="s">
        <v>286</v>
      </c>
      <c r="E38" s="88" t="s">
        <v>286</v>
      </c>
      <c r="F38" s="88" t="s">
        <v>286</v>
      </c>
      <c r="G38" s="88">
        <v>-56905</v>
      </c>
      <c r="H38" s="104"/>
      <c r="I38" s="88" t="s">
        <v>286</v>
      </c>
      <c r="J38" s="91">
        <f t="shared" si="2"/>
        <v>-56905</v>
      </c>
      <c r="S38" s="93"/>
    </row>
    <row r="39" spans="1:19" ht="19.5" customHeight="1" hidden="1">
      <c r="A39" s="105" t="s">
        <v>17</v>
      </c>
      <c r="B39" s="106" t="s">
        <v>305</v>
      </c>
      <c r="C39" s="107">
        <v>0</v>
      </c>
      <c r="D39" s="107">
        <v>0</v>
      </c>
      <c r="E39" s="107">
        <v>0</v>
      </c>
      <c r="F39" s="107">
        <v>0</v>
      </c>
      <c r="G39" s="108">
        <v>0</v>
      </c>
      <c r="H39" s="109"/>
      <c r="I39" s="107" t="s">
        <v>286</v>
      </c>
      <c r="J39" s="110">
        <f t="shared" si="2"/>
        <v>0</v>
      </c>
      <c r="K39" s="92"/>
      <c r="L39" s="92"/>
      <c r="M39" s="92"/>
      <c r="N39" s="92"/>
      <c r="O39" s="92"/>
      <c r="P39" s="92"/>
      <c r="Q39" s="92"/>
      <c r="R39" s="92"/>
      <c r="S39" s="93"/>
    </row>
    <row r="40" spans="1:19" ht="19.5" customHeight="1">
      <c r="A40" s="111" t="s">
        <v>306</v>
      </c>
      <c r="B40" s="112">
        <v>3230</v>
      </c>
      <c r="C40" s="90" t="s">
        <v>286</v>
      </c>
      <c r="D40" s="90" t="s">
        <v>286</v>
      </c>
      <c r="E40" s="88">
        <v>-192</v>
      </c>
      <c r="F40" s="90" t="s">
        <v>286</v>
      </c>
      <c r="G40" s="88">
        <v>192</v>
      </c>
      <c r="H40" s="103"/>
      <c r="I40" s="90" t="s">
        <v>286</v>
      </c>
      <c r="J40" s="91">
        <f>SUM(C40:I40)</f>
        <v>0</v>
      </c>
      <c r="K40" s="92"/>
      <c r="L40" s="92"/>
      <c r="M40" s="92"/>
      <c r="N40" s="92"/>
      <c r="O40" s="92"/>
      <c r="P40" s="92"/>
      <c r="Q40" s="92"/>
      <c r="R40" s="92"/>
      <c r="S40" s="93"/>
    </row>
    <row r="41" spans="1:19" s="92" customFormat="1" ht="19.5" customHeight="1">
      <c r="A41" s="95" t="s">
        <v>307</v>
      </c>
      <c r="B41" s="87">
        <v>3240</v>
      </c>
      <c r="C41" s="88" t="s">
        <v>286</v>
      </c>
      <c r="D41" s="88" t="s">
        <v>286</v>
      </c>
      <c r="E41" s="88" t="s">
        <v>286</v>
      </c>
      <c r="F41" s="88">
        <v>56905</v>
      </c>
      <c r="G41" s="88">
        <v>-56905</v>
      </c>
      <c r="H41" s="103"/>
      <c r="I41" s="88" t="s">
        <v>286</v>
      </c>
      <c r="J41" s="91">
        <f>SUM(C41:I41)</f>
        <v>0</v>
      </c>
      <c r="S41" s="93"/>
    </row>
    <row r="42" spans="1:19" s="92" customFormat="1" ht="24.75" customHeight="1">
      <c r="A42" s="113" t="s">
        <v>308</v>
      </c>
      <c r="B42" s="114" t="s">
        <v>309</v>
      </c>
      <c r="C42" s="108">
        <f>C18+C22+C31</f>
        <v>21518239</v>
      </c>
      <c r="D42" s="108">
        <f>D18+D22+D31</f>
        <v>-4045753</v>
      </c>
      <c r="E42" s="108">
        <f>E18+E22+E31+E40</f>
        <v>55842911</v>
      </c>
      <c r="F42" s="108">
        <f>F18+F22+F31+F41</f>
        <v>479307</v>
      </c>
      <c r="G42" s="108">
        <f>G18+G22+G31+G40+G41</f>
        <v>5856421</v>
      </c>
      <c r="H42" s="109"/>
      <c r="I42" s="108">
        <f>I18+I22+I31</f>
        <v>0</v>
      </c>
      <c r="J42" s="110">
        <f>J18+J22+J31+J40+J41</f>
        <v>79651125</v>
      </c>
      <c r="S42" s="93"/>
    </row>
    <row r="43" spans="1:19" s="92" customFormat="1" ht="24.75" customHeight="1" hidden="1">
      <c r="A43" s="95" t="s">
        <v>284</v>
      </c>
      <c r="B43" s="87" t="s">
        <v>310</v>
      </c>
      <c r="C43" s="96" t="s">
        <v>286</v>
      </c>
      <c r="D43" s="96" t="s">
        <v>286</v>
      </c>
      <c r="E43" s="96"/>
      <c r="F43" s="96" t="s">
        <v>286</v>
      </c>
      <c r="G43" s="96"/>
      <c r="H43" s="115"/>
      <c r="I43" s="96"/>
      <c r="J43" s="116"/>
      <c r="S43" s="93"/>
    </row>
    <row r="44" spans="1:19" s="92" customFormat="1" ht="24.75" customHeight="1" hidden="1">
      <c r="A44" s="95" t="s">
        <v>287</v>
      </c>
      <c r="B44" s="87" t="s">
        <v>311</v>
      </c>
      <c r="C44" s="96"/>
      <c r="D44" s="96"/>
      <c r="E44" s="96"/>
      <c r="F44" s="96"/>
      <c r="G44" s="117"/>
      <c r="H44" s="118"/>
      <c r="I44" s="96"/>
      <c r="J44" s="97"/>
      <c r="S44" s="93"/>
    </row>
    <row r="45" spans="1:19" s="92" customFormat="1" ht="24.75" customHeight="1" hidden="1">
      <c r="A45" s="119"/>
      <c r="B45" s="120"/>
      <c r="C45" s="121"/>
      <c r="D45" s="313" t="s">
        <v>312</v>
      </c>
      <c r="E45" s="313"/>
      <c r="F45" s="313"/>
      <c r="G45" s="313"/>
      <c r="H45" s="313"/>
      <c r="I45" s="313"/>
      <c r="J45" s="314"/>
      <c r="S45" s="93"/>
    </row>
    <row r="46" spans="1:19" s="92" customFormat="1" ht="19.5" customHeight="1">
      <c r="A46" s="310" t="s">
        <v>313</v>
      </c>
      <c r="B46" s="311"/>
      <c r="C46" s="311"/>
      <c r="D46" s="311"/>
      <c r="E46" s="311"/>
      <c r="F46" s="311"/>
      <c r="G46" s="311"/>
      <c r="H46" s="311"/>
      <c r="I46" s="311"/>
      <c r="J46" s="312"/>
      <c r="S46" s="93"/>
    </row>
    <row r="47" spans="1:19" s="92" customFormat="1" ht="25.5">
      <c r="A47" s="122" t="s">
        <v>290</v>
      </c>
      <c r="B47" s="112">
        <v>3310</v>
      </c>
      <c r="C47" s="90">
        <f>SUM(C48:C55)</f>
        <v>18538770</v>
      </c>
      <c r="D47" s="90">
        <f>SUM(D48:D55)</f>
        <v>0</v>
      </c>
      <c r="E47" s="90">
        <f>SUM(E48:E55)</f>
        <v>4462185</v>
      </c>
      <c r="F47" s="90">
        <f>SUM(F48:F55)</f>
        <v>0</v>
      </c>
      <c r="G47" s="90">
        <f>SUM(G48:G55)</f>
        <v>4483149</v>
      </c>
      <c r="H47" s="123"/>
      <c r="I47" s="90">
        <f>SUM(I48:I55)</f>
        <v>0</v>
      </c>
      <c r="J47" s="91">
        <f aca="true" t="shared" si="3" ref="J47:J67">SUM(C47:I47)</f>
        <v>27484104</v>
      </c>
      <c r="S47" s="93"/>
    </row>
    <row r="48" spans="1:19" s="92" customFormat="1" ht="19.5" customHeight="1">
      <c r="A48" s="98" t="s">
        <v>291</v>
      </c>
      <c r="B48" s="87">
        <v>3311</v>
      </c>
      <c r="C48" s="88" t="s">
        <v>286</v>
      </c>
      <c r="D48" s="88" t="s">
        <v>286</v>
      </c>
      <c r="E48" s="88" t="s">
        <v>286</v>
      </c>
      <c r="F48" s="88" t="s">
        <v>286</v>
      </c>
      <c r="G48" s="90">
        <v>4483149</v>
      </c>
      <c r="H48" s="123"/>
      <c r="I48" s="88" t="s">
        <v>286</v>
      </c>
      <c r="J48" s="91">
        <f t="shared" si="3"/>
        <v>4483149</v>
      </c>
      <c r="S48" s="93"/>
    </row>
    <row r="49" spans="1:19" s="92" customFormat="1" ht="19.5" customHeight="1" hidden="1">
      <c r="A49" s="98" t="s">
        <v>292</v>
      </c>
      <c r="B49" s="87">
        <v>3312</v>
      </c>
      <c r="C49" s="88" t="s">
        <v>286</v>
      </c>
      <c r="D49" s="88" t="s">
        <v>286</v>
      </c>
      <c r="E49" s="88">
        <v>0</v>
      </c>
      <c r="F49" s="88" t="s">
        <v>286</v>
      </c>
      <c r="G49" s="88" t="s">
        <v>286</v>
      </c>
      <c r="H49" s="123"/>
      <c r="I49" s="90">
        <v>0</v>
      </c>
      <c r="J49" s="91">
        <f t="shared" si="3"/>
        <v>0</v>
      </c>
      <c r="S49" s="93"/>
    </row>
    <row r="50" spans="1:19" s="92" customFormat="1" ht="33" customHeight="1" hidden="1">
      <c r="A50" s="98" t="s">
        <v>293</v>
      </c>
      <c r="B50" s="87">
        <v>3313</v>
      </c>
      <c r="C50" s="88" t="s">
        <v>286</v>
      </c>
      <c r="D50" s="88" t="s">
        <v>286</v>
      </c>
      <c r="E50" s="88">
        <v>0</v>
      </c>
      <c r="F50" s="88" t="s">
        <v>286</v>
      </c>
      <c r="G50" s="88">
        <v>0</v>
      </c>
      <c r="H50" s="123"/>
      <c r="I50" s="88" t="s">
        <v>286</v>
      </c>
      <c r="J50" s="91">
        <f t="shared" si="3"/>
        <v>0</v>
      </c>
      <c r="S50" s="93"/>
    </row>
    <row r="51" spans="1:19" s="92" customFormat="1" ht="19.5" customHeight="1">
      <c r="A51" s="98" t="s">
        <v>294</v>
      </c>
      <c r="B51" s="87">
        <v>3314</v>
      </c>
      <c r="C51" s="90">
        <v>18538770</v>
      </c>
      <c r="D51" s="90" t="s">
        <v>286</v>
      </c>
      <c r="E51" s="90">
        <v>4462185</v>
      </c>
      <c r="F51" s="88" t="s">
        <v>286</v>
      </c>
      <c r="G51" s="88" t="s">
        <v>286</v>
      </c>
      <c r="H51" s="88" t="s">
        <v>286</v>
      </c>
      <c r="I51" s="88" t="s">
        <v>286</v>
      </c>
      <c r="J51" s="91">
        <f t="shared" si="3"/>
        <v>23000955</v>
      </c>
      <c r="S51" s="93"/>
    </row>
    <row r="52" spans="1:19" s="92" customFormat="1" ht="25.5" customHeight="1" hidden="1">
      <c r="A52" s="98" t="s">
        <v>295</v>
      </c>
      <c r="B52" s="87">
        <v>3315</v>
      </c>
      <c r="C52" s="88">
        <v>0</v>
      </c>
      <c r="D52" s="88" t="s">
        <v>286</v>
      </c>
      <c r="E52" s="88">
        <v>0</v>
      </c>
      <c r="F52" s="88" t="s">
        <v>286</v>
      </c>
      <c r="G52" s="88">
        <v>0</v>
      </c>
      <c r="H52" s="88" t="s">
        <v>286</v>
      </c>
      <c r="I52" s="88" t="s">
        <v>286</v>
      </c>
      <c r="J52" s="91">
        <f t="shared" si="3"/>
        <v>0</v>
      </c>
      <c r="S52" s="93"/>
    </row>
    <row r="53" spans="1:19" s="92" customFormat="1" ht="25.5" hidden="1">
      <c r="A53" s="98" t="s">
        <v>296</v>
      </c>
      <c r="B53" s="87">
        <v>3316</v>
      </c>
      <c r="C53" s="88">
        <v>0</v>
      </c>
      <c r="D53" s="88">
        <v>0</v>
      </c>
      <c r="E53" s="88">
        <v>0</v>
      </c>
      <c r="F53" s="88">
        <v>0</v>
      </c>
      <c r="G53" s="88">
        <v>0</v>
      </c>
      <c r="H53" s="123"/>
      <c r="I53" s="90">
        <v>0</v>
      </c>
      <c r="J53" s="91">
        <f t="shared" si="3"/>
        <v>0</v>
      </c>
      <c r="S53" s="93"/>
    </row>
    <row r="54" spans="1:19" s="92" customFormat="1" ht="19.5" customHeight="1" hidden="1">
      <c r="A54" s="98" t="s">
        <v>297</v>
      </c>
      <c r="B54" s="87">
        <v>3317</v>
      </c>
      <c r="C54" s="88" t="s">
        <v>286</v>
      </c>
      <c r="D54" s="88">
        <v>0</v>
      </c>
      <c r="E54" s="88" t="s">
        <v>286</v>
      </c>
      <c r="F54" s="88" t="s">
        <v>286</v>
      </c>
      <c r="G54" s="88" t="s">
        <v>286</v>
      </c>
      <c r="H54" s="88" t="s">
        <v>286</v>
      </c>
      <c r="I54" s="88" t="s">
        <v>286</v>
      </c>
      <c r="J54" s="91">
        <f t="shared" si="3"/>
        <v>0</v>
      </c>
      <c r="S54" s="93"/>
    </row>
    <row r="55" spans="1:19" s="92" customFormat="1" ht="19.5" customHeight="1" hidden="1">
      <c r="A55" s="98" t="s">
        <v>17</v>
      </c>
      <c r="B55" s="87" t="s">
        <v>314</v>
      </c>
      <c r="C55" s="88">
        <v>0</v>
      </c>
      <c r="D55" s="88">
        <v>0</v>
      </c>
      <c r="E55" s="88">
        <v>0</v>
      </c>
      <c r="F55" s="88">
        <v>0</v>
      </c>
      <c r="G55" s="88">
        <v>0</v>
      </c>
      <c r="H55" s="123"/>
      <c r="I55" s="88" t="s">
        <v>286</v>
      </c>
      <c r="J55" s="91">
        <f t="shared" si="3"/>
        <v>0</v>
      </c>
      <c r="S55" s="93"/>
    </row>
    <row r="56" spans="1:19" s="92" customFormat="1" ht="25.5">
      <c r="A56" s="86" t="s">
        <v>299</v>
      </c>
      <c r="B56" s="87">
        <v>3320</v>
      </c>
      <c r="C56" s="88">
        <v>0</v>
      </c>
      <c r="D56" s="88">
        <f>SUM(D57:D64)</f>
        <v>0</v>
      </c>
      <c r="E56" s="88">
        <v>0</v>
      </c>
      <c r="F56" s="88">
        <v>0</v>
      </c>
      <c r="G56" s="88">
        <v>0</v>
      </c>
      <c r="H56" s="123"/>
      <c r="I56" s="90">
        <v>0</v>
      </c>
      <c r="J56" s="91">
        <f t="shared" si="3"/>
        <v>0</v>
      </c>
      <c r="S56" s="93"/>
    </row>
    <row r="57" spans="1:19" s="92" customFormat="1" ht="19.5" customHeight="1" hidden="1">
      <c r="A57" s="98" t="s">
        <v>300</v>
      </c>
      <c r="B57" s="87">
        <v>3321</v>
      </c>
      <c r="C57" s="88" t="s">
        <v>286</v>
      </c>
      <c r="D57" s="88" t="s">
        <v>286</v>
      </c>
      <c r="E57" s="88" t="s">
        <v>286</v>
      </c>
      <c r="F57" s="88" t="s">
        <v>286</v>
      </c>
      <c r="G57" s="88">
        <v>0</v>
      </c>
      <c r="H57" s="123"/>
      <c r="I57" s="88" t="s">
        <v>286</v>
      </c>
      <c r="J57" s="91">
        <f t="shared" si="3"/>
        <v>0</v>
      </c>
      <c r="S57" s="93"/>
    </row>
    <row r="58" spans="1:19" s="92" customFormat="1" ht="19.5" customHeight="1" hidden="1">
      <c r="A58" s="98" t="s">
        <v>292</v>
      </c>
      <c r="B58" s="87">
        <v>3322</v>
      </c>
      <c r="C58" s="88" t="s">
        <v>286</v>
      </c>
      <c r="D58" s="88" t="s">
        <v>286</v>
      </c>
      <c r="E58" s="88">
        <v>0</v>
      </c>
      <c r="F58" s="88" t="s">
        <v>286</v>
      </c>
      <c r="G58" s="88" t="s">
        <v>286</v>
      </c>
      <c r="H58" s="123"/>
      <c r="I58" s="90">
        <v>0</v>
      </c>
      <c r="J58" s="91">
        <f t="shared" si="3"/>
        <v>0</v>
      </c>
      <c r="S58" s="93"/>
    </row>
    <row r="59" spans="1:19" s="92" customFormat="1" ht="33.75" customHeight="1" hidden="1">
      <c r="A59" s="98" t="s">
        <v>301</v>
      </c>
      <c r="B59" s="87">
        <v>3323</v>
      </c>
      <c r="C59" s="88" t="s">
        <v>286</v>
      </c>
      <c r="D59" s="88" t="s">
        <v>286</v>
      </c>
      <c r="E59" s="88" t="s">
        <v>286</v>
      </c>
      <c r="F59" s="88" t="s">
        <v>286</v>
      </c>
      <c r="G59" s="88">
        <v>0</v>
      </c>
      <c r="H59" s="123"/>
      <c r="I59" s="90">
        <v>0</v>
      </c>
      <c r="J59" s="91">
        <f t="shared" si="3"/>
        <v>0</v>
      </c>
      <c r="S59" s="93"/>
    </row>
    <row r="60" spans="1:19" s="92" customFormat="1" ht="19.5" customHeight="1" hidden="1">
      <c r="A60" s="98" t="s">
        <v>302</v>
      </c>
      <c r="B60" s="87">
        <v>3324</v>
      </c>
      <c r="C60" s="88">
        <v>0</v>
      </c>
      <c r="D60" s="88" t="s">
        <v>286</v>
      </c>
      <c r="E60" s="88" t="s">
        <v>286</v>
      </c>
      <c r="F60" s="88" t="s">
        <v>286</v>
      </c>
      <c r="G60" s="88">
        <v>0</v>
      </c>
      <c r="H60" s="123"/>
      <c r="I60" s="88" t="s">
        <v>286</v>
      </c>
      <c r="J60" s="91">
        <f t="shared" si="3"/>
        <v>0</v>
      </c>
      <c r="S60" s="93"/>
    </row>
    <row r="61" spans="1:19" s="100" customFormat="1" ht="19.5" customHeight="1" hidden="1">
      <c r="A61" s="98" t="s">
        <v>303</v>
      </c>
      <c r="B61" s="87">
        <v>3325</v>
      </c>
      <c r="C61" s="88">
        <v>0</v>
      </c>
      <c r="D61" s="88">
        <v>0</v>
      </c>
      <c r="E61" s="88" t="s">
        <v>286</v>
      </c>
      <c r="F61" s="88" t="s">
        <v>286</v>
      </c>
      <c r="G61" s="88" t="s">
        <v>286</v>
      </c>
      <c r="H61" s="88" t="s">
        <v>286</v>
      </c>
      <c r="I61" s="88" t="s">
        <v>286</v>
      </c>
      <c r="J61" s="91">
        <f t="shared" si="3"/>
        <v>0</v>
      </c>
      <c r="K61" s="92"/>
      <c r="L61" s="92"/>
      <c r="M61" s="92"/>
      <c r="N61" s="92"/>
      <c r="O61" s="92"/>
      <c r="P61" s="92"/>
      <c r="Q61" s="92"/>
      <c r="R61" s="92"/>
      <c r="S61" s="93"/>
    </row>
    <row r="62" spans="1:19" s="92" customFormat="1" ht="19.5" customHeight="1" hidden="1">
      <c r="A62" s="98" t="s">
        <v>296</v>
      </c>
      <c r="B62" s="87">
        <v>3326</v>
      </c>
      <c r="C62" s="88">
        <v>0</v>
      </c>
      <c r="D62" s="88">
        <v>0</v>
      </c>
      <c r="E62" s="88">
        <v>0</v>
      </c>
      <c r="F62" s="88">
        <v>0</v>
      </c>
      <c r="G62" s="88">
        <v>0</v>
      </c>
      <c r="H62" s="104" t="s">
        <v>286</v>
      </c>
      <c r="I62" s="90">
        <v>0</v>
      </c>
      <c r="J62" s="91">
        <f t="shared" si="3"/>
        <v>0</v>
      </c>
      <c r="S62" s="93"/>
    </row>
    <row r="63" spans="1:19" s="92" customFormat="1" ht="19.5" customHeight="1" hidden="1">
      <c r="A63" s="98" t="s">
        <v>304</v>
      </c>
      <c r="B63" s="87">
        <v>3327</v>
      </c>
      <c r="C63" s="88" t="s">
        <v>286</v>
      </c>
      <c r="D63" s="88" t="s">
        <v>286</v>
      </c>
      <c r="E63" s="88" t="s">
        <v>286</v>
      </c>
      <c r="F63" s="88" t="s">
        <v>286</v>
      </c>
      <c r="G63" s="88">
        <v>0</v>
      </c>
      <c r="H63" s="104" t="s">
        <v>286</v>
      </c>
      <c r="I63" s="88" t="s">
        <v>286</v>
      </c>
      <c r="J63" s="91">
        <f t="shared" si="3"/>
        <v>0</v>
      </c>
      <c r="S63" s="93"/>
    </row>
    <row r="64" spans="1:19" s="92" customFormat="1" ht="19.5" customHeight="1" hidden="1">
      <c r="A64" s="98" t="s">
        <v>17</v>
      </c>
      <c r="B64" s="87" t="s">
        <v>315</v>
      </c>
      <c r="C64" s="88">
        <v>0</v>
      </c>
      <c r="D64" s="88">
        <v>0</v>
      </c>
      <c r="E64" s="88">
        <v>0</v>
      </c>
      <c r="F64" s="88">
        <v>0</v>
      </c>
      <c r="G64" s="88">
        <v>0</v>
      </c>
      <c r="H64" s="88" t="s">
        <v>286</v>
      </c>
      <c r="I64" s="88" t="s">
        <v>286</v>
      </c>
      <c r="J64" s="91">
        <f t="shared" si="3"/>
        <v>0</v>
      </c>
      <c r="S64" s="93"/>
    </row>
    <row r="65" spans="1:19" s="92" customFormat="1" ht="19.5" customHeight="1">
      <c r="A65" s="95" t="s">
        <v>306</v>
      </c>
      <c r="B65" s="87">
        <v>3330</v>
      </c>
      <c r="C65" s="88" t="s">
        <v>286</v>
      </c>
      <c r="D65" s="88" t="s">
        <v>286</v>
      </c>
      <c r="E65" s="88">
        <v>-16</v>
      </c>
      <c r="F65" s="88" t="s">
        <v>286</v>
      </c>
      <c r="G65" s="88">
        <v>16</v>
      </c>
      <c r="H65" s="88" t="s">
        <v>286</v>
      </c>
      <c r="I65" s="88" t="s">
        <v>286</v>
      </c>
      <c r="J65" s="91">
        <f t="shared" si="3"/>
        <v>0</v>
      </c>
      <c r="S65" s="93"/>
    </row>
    <row r="66" spans="1:19" s="92" customFormat="1" ht="19.5" customHeight="1">
      <c r="A66" s="95" t="s">
        <v>307</v>
      </c>
      <c r="B66" s="87">
        <v>3340</v>
      </c>
      <c r="C66" s="88" t="s">
        <v>286</v>
      </c>
      <c r="D66" s="88" t="s">
        <v>286</v>
      </c>
      <c r="E66" s="88" t="s">
        <v>286</v>
      </c>
      <c r="F66" s="88">
        <v>200334</v>
      </c>
      <c r="G66" s="88">
        <f>-F66</f>
        <v>-200334</v>
      </c>
      <c r="H66" s="104"/>
      <c r="I66" s="88" t="s">
        <v>286</v>
      </c>
      <c r="J66" s="91">
        <f t="shared" si="3"/>
        <v>0</v>
      </c>
      <c r="S66" s="93"/>
    </row>
    <row r="67" spans="1:19" s="92" customFormat="1" ht="24.75" customHeight="1">
      <c r="A67" s="124" t="s">
        <v>316</v>
      </c>
      <c r="B67" s="125">
        <v>3300</v>
      </c>
      <c r="C67" s="126">
        <f>C42+C47+C56</f>
        <v>40057009</v>
      </c>
      <c r="D67" s="126">
        <f>D42+D47+D56</f>
        <v>-4045753</v>
      </c>
      <c r="E67" s="126">
        <f>E42+E47+E56+E65</f>
        <v>60305080</v>
      </c>
      <c r="F67" s="126">
        <f>F42+F47+F56+F66</f>
        <v>679641</v>
      </c>
      <c r="G67" s="126">
        <f>G42+G47+G56+G65+G66</f>
        <v>10139252</v>
      </c>
      <c r="H67" s="127"/>
      <c r="I67" s="128">
        <f>I42+I47+I56</f>
        <v>0</v>
      </c>
      <c r="J67" s="129">
        <f t="shared" si="3"/>
        <v>107135229</v>
      </c>
      <c r="S67" s="93"/>
    </row>
    <row r="68" spans="1:10" ht="15.75">
      <c r="A68" s="40"/>
      <c r="B68" s="12"/>
      <c r="C68" s="130">
        <f>C67-форма1!D81</f>
        <v>0</v>
      </c>
      <c r="D68" s="130">
        <f>D67-форма1!D82</f>
        <v>0</v>
      </c>
      <c r="E68" s="131">
        <f>E67-форма1!D83-форма1!D84</f>
        <v>0</v>
      </c>
      <c r="F68" s="131">
        <f>F67-форма1!D85</f>
        <v>0</v>
      </c>
      <c r="G68" s="131">
        <f>G67-форма1!D86</f>
        <v>0</v>
      </c>
      <c r="H68" s="131"/>
      <c r="I68" s="131"/>
      <c r="J68" s="4">
        <f>J67-форма1!D88</f>
        <v>0</v>
      </c>
    </row>
    <row r="69" spans="1:10" ht="15.75">
      <c r="A69" s="40"/>
      <c r="B69" s="12"/>
      <c r="C69" s="130">
        <f>C42-форма1!E81</f>
        <v>0</v>
      </c>
      <c r="D69" s="130">
        <f>D42-форма1!E82</f>
        <v>0</v>
      </c>
      <c r="E69" s="131">
        <f>E42-форма1!E83-форма1!E84</f>
        <v>0</v>
      </c>
      <c r="F69" s="131">
        <f>F42-форма1!E85</f>
        <v>0</v>
      </c>
      <c r="G69" s="131">
        <f>G42-форма1!E86</f>
        <v>0</v>
      </c>
      <c r="H69" s="131"/>
      <c r="I69" s="131"/>
      <c r="J69" s="4">
        <f>J42-форма1!E88</f>
        <v>0</v>
      </c>
    </row>
    <row r="70" spans="1:10" ht="15.75">
      <c r="A70" s="40"/>
      <c r="B70" s="12"/>
      <c r="C70" s="130"/>
      <c r="D70" s="130"/>
      <c r="E70" s="131"/>
      <c r="F70" s="131"/>
      <c r="G70" s="131"/>
      <c r="H70" s="131"/>
      <c r="I70" s="131"/>
      <c r="J70" s="4"/>
    </row>
    <row r="71" spans="1:10" ht="15.75">
      <c r="A71" s="40"/>
      <c r="B71" s="12"/>
      <c r="C71" s="4"/>
      <c r="D71" s="130"/>
      <c r="E71" s="131"/>
      <c r="F71" s="131"/>
      <c r="G71" s="131"/>
      <c r="H71" s="131"/>
      <c r="I71" s="131"/>
      <c r="J71" s="4"/>
    </row>
    <row r="72" spans="1:9" ht="20.25" customHeight="1">
      <c r="A72" s="3"/>
      <c r="B72" s="12"/>
      <c r="C72" s="4"/>
      <c r="D72" s="4"/>
      <c r="E72" s="4"/>
      <c r="F72" s="4"/>
      <c r="G72" s="4"/>
      <c r="H72" s="4"/>
      <c r="I72" s="4"/>
    </row>
    <row r="73" ht="20.25" customHeight="1">
      <c r="A73" s="50"/>
    </row>
  </sheetData>
  <sheetProtection/>
  <mergeCells count="19">
    <mergeCell ref="G13:I13"/>
    <mergeCell ref="A15:J15"/>
    <mergeCell ref="A21:J21"/>
    <mergeCell ref="D45:J45"/>
    <mergeCell ref="A46:J46"/>
    <mergeCell ref="A9:E9"/>
    <mergeCell ref="G9:I9"/>
    <mergeCell ref="A10:F10"/>
    <mergeCell ref="G10:I10"/>
    <mergeCell ref="A11:E11"/>
    <mergeCell ref="A12:F12"/>
    <mergeCell ref="G12:I12"/>
    <mergeCell ref="A1:G1"/>
    <mergeCell ref="A3:G3"/>
    <mergeCell ref="A4:G4"/>
    <mergeCell ref="F6:I6"/>
    <mergeCell ref="F7:I7"/>
    <mergeCell ref="A8:F8"/>
    <mergeCell ref="G8:I8"/>
  </mergeCells>
  <printOptions/>
  <pageMargins left="0.38" right="0.15748031496062992" top="0.69" bottom="0.5905511811023623" header="0.2362204724409449" footer="0.4330708661417323"/>
  <pageSetup horizontalDpi="600" verticalDpi="600" orientation="portrait" paperSize="9" scale="93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SheetLayoutView="100" zoomScalePageLayoutView="0" workbookViewId="0" topLeftCell="A1">
      <selection activeCell="A23" sqref="A1:IV16384"/>
    </sheetView>
  </sheetViews>
  <sheetFormatPr defaultColWidth="9.00390625" defaultRowHeight="20.25" customHeight="1"/>
  <cols>
    <col min="1" max="1" width="42.875" style="45" customWidth="1"/>
    <col min="2" max="2" width="5.75390625" style="132" customWidth="1"/>
    <col min="3" max="3" width="13.00390625" style="48" customWidth="1"/>
    <col min="4" max="4" width="11.75390625" style="48" customWidth="1"/>
    <col min="5" max="5" width="12.125" style="48" customWidth="1"/>
    <col min="6" max="6" width="14.00390625" style="48" customWidth="1"/>
    <col min="7" max="7" width="30.75390625" style="135" customWidth="1"/>
    <col min="8" max="8" width="10.625" style="135" customWidth="1"/>
    <col min="9" max="9" width="9.125" style="135" customWidth="1"/>
    <col min="10" max="10" width="11.625" style="135" customWidth="1"/>
    <col min="11" max="16384" width="9.125" style="76" customWidth="1"/>
  </cols>
  <sheetData>
    <row r="1" spans="1:6" s="92" customFormat="1" ht="19.5" customHeight="1">
      <c r="A1" s="133"/>
      <c r="B1" s="133"/>
      <c r="C1" s="133"/>
      <c r="D1" s="289" t="s">
        <v>312</v>
      </c>
      <c r="E1" s="289"/>
      <c r="F1" s="289"/>
    </row>
    <row r="2" spans="1:6" s="92" customFormat="1" ht="15" customHeight="1">
      <c r="A2" s="133"/>
      <c r="B2" s="133"/>
      <c r="C2" s="133"/>
      <c r="D2" s="133"/>
      <c r="E2" s="133"/>
      <c r="F2" s="133"/>
    </row>
    <row r="3" spans="1:10" ht="15.75" customHeight="1">
      <c r="A3" s="324" t="s">
        <v>317</v>
      </c>
      <c r="B3" s="324"/>
      <c r="C3" s="324"/>
      <c r="D3" s="324"/>
      <c r="E3" s="324"/>
      <c r="F3" s="324"/>
      <c r="G3" s="92"/>
      <c r="H3" s="92"/>
      <c r="I3" s="92"/>
      <c r="J3" s="92"/>
    </row>
    <row r="4" spans="1:6" s="92" customFormat="1" ht="15" customHeight="1">
      <c r="A4" s="133"/>
      <c r="B4" s="133"/>
      <c r="C4" s="133"/>
      <c r="D4" s="133"/>
      <c r="E4" s="133"/>
      <c r="F4" s="133"/>
    </row>
    <row r="5" spans="1:9" s="135" customFormat="1" ht="15" customHeight="1">
      <c r="A5" s="325" t="s">
        <v>0</v>
      </c>
      <c r="B5" s="327" t="s">
        <v>1</v>
      </c>
      <c r="C5" s="329" t="s">
        <v>318</v>
      </c>
      <c r="D5" s="316" t="s">
        <v>319</v>
      </c>
      <c r="E5" s="317"/>
      <c r="F5" s="318" t="s">
        <v>320</v>
      </c>
      <c r="G5" s="134"/>
      <c r="H5" s="81"/>
      <c r="I5" s="81"/>
    </row>
    <row r="6" spans="1:9" ht="36">
      <c r="A6" s="326"/>
      <c r="B6" s="328"/>
      <c r="C6" s="330"/>
      <c r="D6" s="136" t="s">
        <v>321</v>
      </c>
      <c r="E6" s="137" t="s">
        <v>322</v>
      </c>
      <c r="F6" s="319"/>
      <c r="G6" s="138"/>
      <c r="H6" s="81"/>
      <c r="I6" s="81"/>
    </row>
    <row r="7" spans="1:9" ht="15.75" customHeight="1" hidden="1">
      <c r="A7" s="139">
        <v>1</v>
      </c>
      <c r="B7" s="140"/>
      <c r="C7" s="141">
        <v>3</v>
      </c>
      <c r="D7" s="141">
        <v>4</v>
      </c>
      <c r="E7" s="141">
        <v>5</v>
      </c>
      <c r="F7" s="141">
        <v>6</v>
      </c>
      <c r="G7" s="134"/>
      <c r="H7" s="81"/>
      <c r="I7" s="81"/>
    </row>
    <row r="8" spans="1:13" ht="24" customHeight="1">
      <c r="A8" s="142" t="s">
        <v>323</v>
      </c>
      <c r="B8" s="143">
        <v>3400</v>
      </c>
      <c r="C8" s="156">
        <v>75701776</v>
      </c>
      <c r="D8" s="156">
        <f>'форма 3_'!G23</f>
        <v>4006680</v>
      </c>
      <c r="E8" s="156">
        <f>E12</f>
        <v>-57331</v>
      </c>
      <c r="F8" s="157">
        <f>C8+D8+E8</f>
        <v>79651125</v>
      </c>
      <c r="G8" s="144">
        <f>C12-'форма 3_'!J18</f>
        <v>0</v>
      </c>
      <c r="H8" s="144"/>
      <c r="I8" s="144"/>
      <c r="J8" s="144"/>
      <c r="K8" s="144"/>
      <c r="L8" s="144"/>
      <c r="M8" s="81"/>
    </row>
    <row r="9" spans="1:13" ht="15.75" hidden="1">
      <c r="A9" s="145" t="s">
        <v>324</v>
      </c>
      <c r="B9" s="146"/>
      <c r="C9" s="152"/>
      <c r="D9" s="152"/>
      <c r="E9" s="152"/>
      <c r="F9" s="153"/>
      <c r="G9" s="134"/>
      <c r="H9" s="81"/>
      <c r="I9" s="81"/>
      <c r="J9" s="81"/>
      <c r="K9" s="81"/>
      <c r="L9" s="81"/>
      <c r="M9" s="81"/>
    </row>
    <row r="10" spans="1:13" ht="15.75" hidden="1">
      <c r="A10" s="147" t="s">
        <v>325</v>
      </c>
      <c r="B10" s="146">
        <v>3410</v>
      </c>
      <c r="C10" s="152">
        <v>0</v>
      </c>
      <c r="D10" s="152">
        <v>0</v>
      </c>
      <c r="E10" s="152">
        <v>0</v>
      </c>
      <c r="F10" s="153">
        <f>C10</f>
        <v>0</v>
      </c>
      <c r="G10" s="144"/>
      <c r="H10" s="81"/>
      <c r="I10" s="81"/>
      <c r="J10" s="81"/>
      <c r="K10" s="81"/>
      <c r="L10" s="81"/>
      <c r="M10" s="81"/>
    </row>
    <row r="11" spans="1:13" ht="15.75" hidden="1">
      <c r="A11" s="147" t="s">
        <v>326</v>
      </c>
      <c r="B11" s="146">
        <v>3420</v>
      </c>
      <c r="C11" s="152">
        <v>0</v>
      </c>
      <c r="D11" s="152">
        <v>0</v>
      </c>
      <c r="E11" s="152">
        <v>0</v>
      </c>
      <c r="F11" s="153">
        <v>0</v>
      </c>
      <c r="G11" s="134"/>
      <c r="H11" s="81"/>
      <c r="I11" s="81"/>
      <c r="J11" s="81"/>
      <c r="K11" s="81"/>
      <c r="L11" s="81"/>
      <c r="M11" s="81"/>
    </row>
    <row r="12" spans="1:13" ht="15.75">
      <c r="A12" s="148" t="s">
        <v>327</v>
      </c>
      <c r="B12" s="149">
        <v>3500</v>
      </c>
      <c r="C12" s="158">
        <v>75701776</v>
      </c>
      <c r="D12" s="158">
        <f>D8</f>
        <v>4006680</v>
      </c>
      <c r="E12" s="158">
        <f>'форма 3_'!J29+'форма 3_'!J31</f>
        <v>-57331</v>
      </c>
      <c r="F12" s="159">
        <f>C12+D12+E12</f>
        <v>79651125</v>
      </c>
      <c r="G12" s="134">
        <f>F12-'форма 3_'!J42</f>
        <v>0</v>
      </c>
      <c r="H12" s="81"/>
      <c r="I12" s="81"/>
      <c r="J12" s="81"/>
      <c r="K12" s="81"/>
      <c r="L12" s="81"/>
      <c r="M12" s="81"/>
    </row>
    <row r="13" spans="1:13" ht="15.75">
      <c r="A13" s="150" t="s">
        <v>328</v>
      </c>
      <c r="B13" s="146"/>
      <c r="C13" s="247"/>
      <c r="D13" s="247"/>
      <c r="E13" s="247"/>
      <c r="F13" s="248"/>
      <c r="G13" s="134"/>
      <c r="H13" s="81"/>
      <c r="I13" s="81"/>
      <c r="J13" s="81"/>
      <c r="K13" s="81"/>
      <c r="L13" s="81"/>
      <c r="M13" s="81"/>
    </row>
    <row r="14" spans="1:13" ht="24" customHeight="1">
      <c r="A14" s="151" t="s">
        <v>329</v>
      </c>
      <c r="B14" s="146">
        <v>3401</v>
      </c>
      <c r="C14" s="247">
        <v>1963359</v>
      </c>
      <c r="D14" s="247">
        <f>D12</f>
        <v>4006680</v>
      </c>
      <c r="E14" s="247">
        <f>E18</f>
        <v>-113618</v>
      </c>
      <c r="F14" s="248">
        <f>C14+D14+E14</f>
        <v>5856421</v>
      </c>
      <c r="G14" s="144"/>
      <c r="H14" s="81"/>
      <c r="I14" s="81"/>
      <c r="J14" s="81"/>
      <c r="K14" s="81"/>
      <c r="L14" s="81"/>
      <c r="M14" s="81"/>
    </row>
    <row r="15" spans="1:13" ht="15.75" hidden="1">
      <c r="A15" s="145" t="s">
        <v>324</v>
      </c>
      <c r="B15" s="146"/>
      <c r="C15" s="152"/>
      <c r="D15" s="152"/>
      <c r="E15" s="152"/>
      <c r="F15" s="153"/>
      <c r="G15" s="134"/>
      <c r="H15" s="81"/>
      <c r="I15" s="81"/>
      <c r="J15" s="81"/>
      <c r="K15" s="81"/>
      <c r="L15" s="81"/>
      <c r="M15" s="81"/>
    </row>
    <row r="16" spans="1:13" ht="15.75" hidden="1">
      <c r="A16" s="147" t="s">
        <v>325</v>
      </c>
      <c r="B16" s="146">
        <v>3411</v>
      </c>
      <c r="C16" s="152"/>
      <c r="D16" s="152">
        <v>0</v>
      </c>
      <c r="E16" s="152">
        <v>0</v>
      </c>
      <c r="F16" s="153">
        <f>C16</f>
        <v>0</v>
      </c>
      <c r="G16" s="144"/>
      <c r="H16" s="81"/>
      <c r="I16" s="81"/>
      <c r="J16" s="81"/>
      <c r="K16" s="81"/>
      <c r="L16" s="81"/>
      <c r="M16" s="81"/>
    </row>
    <row r="17" spans="1:13" ht="15.75" hidden="1">
      <c r="A17" s="147" t="s">
        <v>326</v>
      </c>
      <c r="B17" s="146">
        <v>3421</v>
      </c>
      <c r="C17" s="152">
        <v>0</v>
      </c>
      <c r="D17" s="152">
        <v>0</v>
      </c>
      <c r="E17" s="152">
        <v>0</v>
      </c>
      <c r="F17" s="153">
        <v>0</v>
      </c>
      <c r="G17" s="134"/>
      <c r="H17" s="81"/>
      <c r="I17" s="81"/>
      <c r="J17" s="81"/>
      <c r="K17" s="81"/>
      <c r="L17" s="81"/>
      <c r="M17" s="81"/>
    </row>
    <row r="18" spans="1:13" ht="15.75">
      <c r="A18" s="154" t="s">
        <v>327</v>
      </c>
      <c r="B18" s="155">
        <v>3501</v>
      </c>
      <c r="C18" s="158">
        <v>1963359</v>
      </c>
      <c r="D18" s="158">
        <f>D14</f>
        <v>4006680</v>
      </c>
      <c r="E18" s="158">
        <f>'форма 3_'!G31+'форма 3_'!G40+'форма 3_'!G41</f>
        <v>-113618</v>
      </c>
      <c r="F18" s="159">
        <f>C18+D18+E18</f>
        <v>5856421</v>
      </c>
      <c r="G18" s="134"/>
      <c r="H18" s="81"/>
      <c r="I18" s="81"/>
      <c r="J18" s="81"/>
      <c r="K18" s="81"/>
      <c r="L18" s="81"/>
      <c r="M18" s="81"/>
    </row>
    <row r="19" spans="1:13" ht="24">
      <c r="A19" s="142" t="s">
        <v>330</v>
      </c>
      <c r="B19" s="143">
        <v>3402</v>
      </c>
      <c r="C19" s="156">
        <v>55843103</v>
      </c>
      <c r="D19" s="156">
        <v>0</v>
      </c>
      <c r="E19" s="156">
        <f>E23</f>
        <v>-192</v>
      </c>
      <c r="F19" s="157">
        <f>C19+D19+E19</f>
        <v>55842911</v>
      </c>
      <c r="G19" s="134">
        <f>F19-'форма 3_'!E42</f>
        <v>0</v>
      </c>
      <c r="H19" s="81"/>
      <c r="I19" s="81"/>
      <c r="J19" s="81"/>
      <c r="K19" s="81"/>
      <c r="L19" s="81"/>
      <c r="M19" s="81"/>
    </row>
    <row r="20" spans="1:13" ht="15.75" hidden="1">
      <c r="A20" s="145" t="s">
        <v>324</v>
      </c>
      <c r="B20" s="146"/>
      <c r="C20" s="152"/>
      <c r="D20" s="152"/>
      <c r="E20" s="152"/>
      <c r="F20" s="153"/>
      <c r="G20" s="134"/>
      <c r="H20" s="81"/>
      <c r="I20" s="81"/>
      <c r="J20" s="81"/>
      <c r="K20" s="81"/>
      <c r="L20" s="81"/>
      <c r="M20" s="81"/>
    </row>
    <row r="21" spans="1:13" ht="15.75" hidden="1">
      <c r="A21" s="145" t="s">
        <v>325</v>
      </c>
      <c r="B21" s="146">
        <v>3412</v>
      </c>
      <c r="C21" s="152">
        <v>0</v>
      </c>
      <c r="D21" s="152">
        <v>0</v>
      </c>
      <c r="E21" s="152">
        <v>0</v>
      </c>
      <c r="F21" s="153">
        <v>0</v>
      </c>
      <c r="G21" s="134"/>
      <c r="H21" s="81"/>
      <c r="I21" s="81"/>
      <c r="J21" s="81"/>
      <c r="K21" s="81"/>
      <c r="L21" s="81"/>
      <c r="M21" s="81"/>
    </row>
    <row r="22" spans="1:13" ht="15.75" hidden="1">
      <c r="A22" s="145" t="s">
        <v>326</v>
      </c>
      <c r="B22" s="146">
        <v>3422</v>
      </c>
      <c r="C22" s="152">
        <v>0</v>
      </c>
      <c r="D22" s="152">
        <v>0</v>
      </c>
      <c r="E22" s="152">
        <v>0</v>
      </c>
      <c r="F22" s="153">
        <v>0</v>
      </c>
      <c r="G22" s="134"/>
      <c r="H22" s="81"/>
      <c r="I22" s="81"/>
      <c r="J22" s="81"/>
      <c r="K22" s="81"/>
      <c r="L22" s="81"/>
      <c r="M22" s="81"/>
    </row>
    <row r="23" spans="1:13" ht="15.75">
      <c r="A23" s="154" t="s">
        <v>327</v>
      </c>
      <c r="B23" s="155">
        <v>3502</v>
      </c>
      <c r="C23" s="158">
        <v>55843103</v>
      </c>
      <c r="D23" s="158">
        <v>0</v>
      </c>
      <c r="E23" s="158">
        <f>'форма 3_'!E40</f>
        <v>-192</v>
      </c>
      <c r="F23" s="159">
        <f>C23+D23+E23</f>
        <v>55842911</v>
      </c>
      <c r="G23" s="134"/>
      <c r="H23" s="81"/>
      <c r="I23" s="81"/>
      <c r="J23" s="81"/>
      <c r="K23" s="81"/>
      <c r="L23" s="81"/>
      <c r="M23" s="81"/>
    </row>
    <row r="24" spans="1:13" ht="24">
      <c r="A24" s="142" t="s">
        <v>331</v>
      </c>
      <c r="B24" s="143">
        <v>3403</v>
      </c>
      <c r="C24" s="156">
        <v>422402</v>
      </c>
      <c r="D24" s="156">
        <v>0</v>
      </c>
      <c r="E24" s="156">
        <f>E28</f>
        <v>56905</v>
      </c>
      <c r="F24" s="157">
        <f>C24+D24+E24</f>
        <v>479307</v>
      </c>
      <c r="G24" s="134">
        <f>F24-'форма 3_'!F42</f>
        <v>0</v>
      </c>
      <c r="H24" s="81"/>
      <c r="I24" s="81"/>
      <c r="J24" s="81"/>
      <c r="K24" s="81"/>
      <c r="L24" s="81"/>
      <c r="M24" s="81"/>
    </row>
    <row r="25" spans="1:13" ht="15.75" hidden="1">
      <c r="A25" s="145" t="s">
        <v>324</v>
      </c>
      <c r="B25" s="146"/>
      <c r="C25" s="152"/>
      <c r="D25" s="152"/>
      <c r="E25" s="152"/>
      <c r="F25" s="153">
        <f aca="true" t="shared" si="0" ref="F25:F33">C25+D25+E25</f>
        <v>0</v>
      </c>
      <c r="G25" s="134"/>
      <c r="H25" s="81"/>
      <c r="I25" s="81"/>
      <c r="J25" s="81"/>
      <c r="K25" s="81"/>
      <c r="L25" s="81"/>
      <c r="M25" s="81"/>
    </row>
    <row r="26" spans="1:13" ht="15.75" hidden="1">
      <c r="A26" s="147" t="s">
        <v>325</v>
      </c>
      <c r="B26" s="146">
        <v>3413</v>
      </c>
      <c r="C26" s="152">
        <v>0</v>
      </c>
      <c r="D26" s="152">
        <v>0</v>
      </c>
      <c r="E26" s="152">
        <v>0</v>
      </c>
      <c r="F26" s="153">
        <f t="shared" si="0"/>
        <v>0</v>
      </c>
      <c r="G26" s="134"/>
      <c r="H26" s="81"/>
      <c r="I26" s="81"/>
      <c r="J26" s="81"/>
      <c r="K26" s="81"/>
      <c r="L26" s="81"/>
      <c r="M26" s="81"/>
    </row>
    <row r="27" spans="1:13" ht="15.75" hidden="1">
      <c r="A27" s="147" t="s">
        <v>326</v>
      </c>
      <c r="B27" s="146">
        <v>3423</v>
      </c>
      <c r="C27" s="152">
        <v>0</v>
      </c>
      <c r="D27" s="152">
        <v>0</v>
      </c>
      <c r="E27" s="152">
        <v>0</v>
      </c>
      <c r="F27" s="153">
        <f t="shared" si="0"/>
        <v>0</v>
      </c>
      <c r="G27" s="160"/>
      <c r="H27" s="81"/>
      <c r="I27" s="81"/>
      <c r="J27" s="81"/>
      <c r="K27" s="81"/>
      <c r="L27" s="81"/>
      <c r="M27" s="81"/>
    </row>
    <row r="28" spans="1:13" ht="15.75">
      <c r="A28" s="154" t="s">
        <v>327</v>
      </c>
      <c r="B28" s="155">
        <v>3503</v>
      </c>
      <c r="C28" s="158">
        <v>422402</v>
      </c>
      <c r="D28" s="158">
        <v>0</v>
      </c>
      <c r="E28" s="158">
        <f>'форма 3_'!F41</f>
        <v>56905</v>
      </c>
      <c r="F28" s="159">
        <f t="shared" si="0"/>
        <v>479307</v>
      </c>
      <c r="G28" s="160"/>
      <c r="H28" s="81"/>
      <c r="I28" s="81"/>
      <c r="J28" s="81"/>
      <c r="K28" s="81"/>
      <c r="L28" s="81"/>
      <c r="M28" s="81"/>
    </row>
    <row r="29" spans="1:13" ht="24">
      <c r="A29" s="142" t="s">
        <v>332</v>
      </c>
      <c r="B29" s="143" t="s">
        <v>333</v>
      </c>
      <c r="C29" s="156">
        <v>-4045327</v>
      </c>
      <c r="D29" s="156">
        <v>0</v>
      </c>
      <c r="E29" s="156">
        <f>'форма 3_'!D29</f>
        <v>-426</v>
      </c>
      <c r="F29" s="157">
        <f>C29+D29+E29</f>
        <v>-4045753</v>
      </c>
      <c r="G29" s="134">
        <f>F29-'форма 3_'!D42</f>
        <v>0</v>
      </c>
      <c r="H29" s="81"/>
      <c r="I29" s="81"/>
      <c r="J29" s="81"/>
      <c r="K29" s="81"/>
      <c r="L29" s="81"/>
      <c r="M29" s="81"/>
    </row>
    <row r="30" spans="1:13" ht="15.75" customHeight="1" hidden="1">
      <c r="A30" s="145" t="s">
        <v>324</v>
      </c>
      <c r="B30" s="146"/>
      <c r="C30" s="152"/>
      <c r="D30" s="152"/>
      <c r="E30" s="152"/>
      <c r="F30" s="153">
        <f t="shared" si="0"/>
        <v>0</v>
      </c>
      <c r="G30" s="134"/>
      <c r="H30" s="81"/>
      <c r="I30" s="81"/>
      <c r="J30" s="81"/>
      <c r="K30" s="81"/>
      <c r="L30" s="81"/>
      <c r="M30" s="81"/>
    </row>
    <row r="31" spans="1:13" ht="25.5" customHeight="1" hidden="1">
      <c r="A31" s="147" t="s">
        <v>325</v>
      </c>
      <c r="B31" s="146" t="s">
        <v>334</v>
      </c>
      <c r="C31" s="152">
        <v>0</v>
      </c>
      <c r="D31" s="152">
        <v>0</v>
      </c>
      <c r="E31" s="152">
        <v>0</v>
      </c>
      <c r="F31" s="153">
        <f t="shared" si="0"/>
        <v>0</v>
      </c>
      <c r="G31" s="134"/>
      <c r="H31" s="81"/>
      <c r="I31" s="81"/>
      <c r="J31" s="81"/>
      <c r="K31" s="81"/>
      <c r="L31" s="81"/>
      <c r="M31" s="81"/>
    </row>
    <row r="32" spans="1:13" ht="15.75" customHeight="1" hidden="1">
      <c r="A32" s="147" t="s">
        <v>326</v>
      </c>
      <c r="B32" s="146" t="s">
        <v>335</v>
      </c>
      <c r="C32" s="152">
        <v>0</v>
      </c>
      <c r="D32" s="152">
        <v>0</v>
      </c>
      <c r="E32" s="152">
        <v>0</v>
      </c>
      <c r="F32" s="153">
        <f t="shared" si="0"/>
        <v>0</v>
      </c>
      <c r="G32" s="160"/>
      <c r="H32" s="81"/>
      <c r="I32" s="81"/>
      <c r="J32" s="81"/>
      <c r="K32" s="81"/>
      <c r="L32" s="81"/>
      <c r="M32" s="81"/>
    </row>
    <row r="33" spans="1:13" ht="15.75">
      <c r="A33" s="154" t="s">
        <v>327</v>
      </c>
      <c r="B33" s="155" t="s">
        <v>336</v>
      </c>
      <c r="C33" s="158">
        <v>-4045327</v>
      </c>
      <c r="D33" s="158">
        <v>0</v>
      </c>
      <c r="E33" s="158">
        <f>E29</f>
        <v>-426</v>
      </c>
      <c r="F33" s="159">
        <f t="shared" si="0"/>
        <v>-4045753</v>
      </c>
      <c r="G33" s="160"/>
      <c r="H33" s="81"/>
      <c r="I33" s="81"/>
      <c r="J33" s="81"/>
      <c r="K33" s="81"/>
      <c r="L33" s="81"/>
      <c r="M33" s="81"/>
    </row>
    <row r="34" spans="1:9" ht="38.25" customHeight="1" hidden="1">
      <c r="A34" s="142" t="s">
        <v>337</v>
      </c>
      <c r="B34" s="143" t="s">
        <v>338</v>
      </c>
      <c r="C34" s="156">
        <v>0</v>
      </c>
      <c r="D34" s="156">
        <v>0</v>
      </c>
      <c r="E34" s="156">
        <v>0</v>
      </c>
      <c r="F34" s="157">
        <v>0</v>
      </c>
      <c r="G34" s="134"/>
      <c r="H34" s="81"/>
      <c r="I34" s="81"/>
    </row>
    <row r="35" spans="1:9" ht="15.75" customHeight="1" hidden="1">
      <c r="A35" s="145" t="s">
        <v>324</v>
      </c>
      <c r="B35" s="146"/>
      <c r="C35" s="152"/>
      <c r="D35" s="152"/>
      <c r="E35" s="152"/>
      <c r="F35" s="153"/>
      <c r="G35" s="134"/>
      <c r="H35" s="81"/>
      <c r="I35" s="81"/>
    </row>
    <row r="36" spans="1:9" ht="25.5" customHeight="1" hidden="1">
      <c r="A36" s="147" t="s">
        <v>325</v>
      </c>
      <c r="B36" s="146" t="s">
        <v>339</v>
      </c>
      <c r="C36" s="152">
        <v>0</v>
      </c>
      <c r="D36" s="152">
        <v>0</v>
      </c>
      <c r="E36" s="152">
        <v>0</v>
      </c>
      <c r="F36" s="153">
        <v>0</v>
      </c>
      <c r="G36" s="134"/>
      <c r="H36" s="81"/>
      <c r="I36" s="81"/>
    </row>
    <row r="37" spans="1:9" ht="15.75" customHeight="1" hidden="1">
      <c r="A37" s="147" t="s">
        <v>326</v>
      </c>
      <c r="B37" s="146" t="s">
        <v>340</v>
      </c>
      <c r="C37" s="152">
        <v>0</v>
      </c>
      <c r="D37" s="152">
        <v>0</v>
      </c>
      <c r="E37" s="152">
        <v>0</v>
      </c>
      <c r="F37" s="153">
        <v>0</v>
      </c>
      <c r="G37" s="160"/>
      <c r="H37" s="81"/>
      <c r="I37" s="81"/>
    </row>
    <row r="38" spans="1:9" ht="12" customHeight="1" hidden="1">
      <c r="A38" s="154" t="s">
        <v>327</v>
      </c>
      <c r="B38" s="155" t="s">
        <v>341</v>
      </c>
      <c r="C38" s="158">
        <v>0</v>
      </c>
      <c r="D38" s="158">
        <v>0</v>
      </c>
      <c r="E38" s="158">
        <v>0</v>
      </c>
      <c r="F38" s="159">
        <v>0</v>
      </c>
      <c r="G38" s="160"/>
      <c r="H38" s="81"/>
      <c r="I38" s="81"/>
    </row>
    <row r="39" spans="1:9" ht="13.5" customHeight="1">
      <c r="A39" s="161"/>
      <c r="B39" s="162"/>
      <c r="C39" s="163"/>
      <c r="D39" s="163"/>
      <c r="E39" s="163"/>
      <c r="F39" s="163"/>
      <c r="G39" s="160"/>
      <c r="H39" s="81"/>
      <c r="I39" s="81"/>
    </row>
    <row r="40" spans="1:10" ht="15" customHeight="1" hidden="1">
      <c r="A40" s="164"/>
      <c r="B40" s="165"/>
      <c r="C40" s="166"/>
      <c r="D40" s="320" t="s">
        <v>342</v>
      </c>
      <c r="E40" s="320"/>
      <c r="F40" s="320"/>
      <c r="G40" s="160"/>
      <c r="H40" s="160"/>
      <c r="I40" s="160"/>
      <c r="J40" s="81"/>
    </row>
    <row r="41" spans="1:10" ht="15.75">
      <c r="A41" s="321" t="s">
        <v>343</v>
      </c>
      <c r="B41" s="321"/>
      <c r="C41" s="321"/>
      <c r="D41" s="321"/>
      <c r="E41" s="321"/>
      <c r="F41" s="167"/>
      <c r="G41" s="160"/>
      <c r="H41" s="160"/>
      <c r="I41" s="160"/>
      <c r="J41" s="81"/>
    </row>
    <row r="42" spans="1:10" ht="9.75" customHeight="1">
      <c r="A42" s="167"/>
      <c r="B42" s="167"/>
      <c r="C42" s="167"/>
      <c r="D42" s="167"/>
      <c r="E42" s="167"/>
      <c r="F42" s="167"/>
      <c r="G42" s="160"/>
      <c r="H42" s="160"/>
      <c r="I42" s="160"/>
      <c r="J42" s="81"/>
    </row>
    <row r="43" spans="1:7" ht="25.5" customHeight="1">
      <c r="A43" s="168" t="s">
        <v>0</v>
      </c>
      <c r="B43" s="169"/>
      <c r="C43" s="169" t="s">
        <v>344</v>
      </c>
      <c r="D43" s="169" t="s">
        <v>320</v>
      </c>
      <c r="E43" s="170" t="s">
        <v>318</v>
      </c>
      <c r="F43" s="171"/>
      <c r="G43" s="81"/>
    </row>
    <row r="44" spans="1:7" ht="9.75" customHeight="1" hidden="1">
      <c r="A44" s="172">
        <v>1</v>
      </c>
      <c r="B44" s="173"/>
      <c r="C44" s="173">
        <v>3</v>
      </c>
      <c r="D44" s="173"/>
      <c r="E44" s="174"/>
      <c r="F44" s="171"/>
      <c r="G44" s="81"/>
    </row>
    <row r="45" spans="1:10" ht="15.75">
      <c r="A45" s="175" t="s">
        <v>345</v>
      </c>
      <c r="B45" s="176">
        <v>3600</v>
      </c>
      <c r="C45" s="177">
        <v>107144715</v>
      </c>
      <c r="D45" s="177">
        <v>79661334</v>
      </c>
      <c r="E45" s="178">
        <v>75712789</v>
      </c>
      <c r="F45" s="171"/>
      <c r="G45" s="81">
        <f>C45-'[5]форма 3_а'!C45</f>
        <v>0</v>
      </c>
      <c r="H45" s="81">
        <f>D45-'[5]форма 3_а'!D45</f>
        <v>0</v>
      </c>
      <c r="I45" s="81">
        <f>E45-'[5]форма 3_а'!E45</f>
        <v>0</v>
      </c>
      <c r="J45" s="81">
        <f>F45-'[5]форма 3_а'!F45</f>
        <v>0</v>
      </c>
    </row>
    <row r="46" spans="1:10" ht="15.75">
      <c r="A46" s="40"/>
      <c r="B46" s="12"/>
      <c r="C46" s="179"/>
      <c r="D46" s="179"/>
      <c r="E46" s="179"/>
      <c r="F46" s="179"/>
      <c r="G46" s="134">
        <f>форма1!D88+форма1!D114-C45</f>
        <v>0</v>
      </c>
      <c r="H46" s="134">
        <f>форма1!E88+форма1!E114-D45</f>
        <v>0</v>
      </c>
      <c r="I46" s="134">
        <f>форма1!F88+форма1!F114-E45</f>
        <v>0</v>
      </c>
      <c r="J46" s="134">
        <f>форма1!G88+форма1!G114-F45</f>
        <v>0</v>
      </c>
    </row>
    <row r="47" spans="1:10" ht="25.5" customHeight="1">
      <c r="A47" s="3" t="s">
        <v>346</v>
      </c>
      <c r="B47" s="12"/>
      <c r="C47" s="179"/>
      <c r="D47" s="322" t="s">
        <v>216</v>
      </c>
      <c r="E47" s="322"/>
      <c r="F47" s="179"/>
      <c r="G47" s="134"/>
      <c r="H47" s="134"/>
      <c r="I47" s="134"/>
      <c r="J47" s="81"/>
    </row>
    <row r="48" spans="1:10" ht="15.75" customHeight="1">
      <c r="A48" s="38" t="s">
        <v>347</v>
      </c>
      <c r="B48" s="12"/>
      <c r="C48" s="4"/>
      <c r="D48" s="323" t="s">
        <v>348</v>
      </c>
      <c r="E48" s="323"/>
      <c r="F48" s="323"/>
      <c r="G48" s="134"/>
      <c r="H48" s="134"/>
      <c r="I48" s="134"/>
      <c r="J48" s="81"/>
    </row>
    <row r="49" spans="1:10" ht="25.5">
      <c r="A49" s="40" t="s">
        <v>349</v>
      </c>
      <c r="B49" s="12"/>
      <c r="C49" s="130"/>
      <c r="D49" s="303" t="s">
        <v>350</v>
      </c>
      <c r="E49" s="303"/>
      <c r="F49" s="303"/>
      <c r="G49" s="160"/>
      <c r="H49" s="160"/>
      <c r="I49" s="160"/>
      <c r="J49" s="81"/>
    </row>
    <row r="50" spans="1:10" ht="15.75">
      <c r="A50" s="40"/>
      <c r="B50" s="12"/>
      <c r="C50" s="130"/>
      <c r="D50" s="40"/>
      <c r="E50" s="40"/>
      <c r="F50" s="40"/>
      <c r="G50" s="160"/>
      <c r="H50" s="160"/>
      <c r="I50" s="160"/>
      <c r="J50" s="81"/>
    </row>
    <row r="51" spans="1:10" ht="15.75">
      <c r="A51" s="35" t="s">
        <v>443</v>
      </c>
      <c r="B51" s="12"/>
      <c r="C51" s="4"/>
      <c r="D51" s="130"/>
      <c r="E51" s="131"/>
      <c r="F51" s="131"/>
      <c r="G51" s="160"/>
      <c r="H51" s="160"/>
      <c r="I51" s="160"/>
      <c r="J51" s="81"/>
    </row>
    <row r="52" spans="1:10" ht="20.25" customHeight="1">
      <c r="A52" s="3"/>
      <c r="B52" s="12"/>
      <c r="C52" s="4"/>
      <c r="D52" s="4"/>
      <c r="E52" s="4"/>
      <c r="F52" s="4"/>
      <c r="G52" s="81"/>
      <c r="H52" s="81"/>
      <c r="I52" s="81"/>
      <c r="J52" s="180"/>
    </row>
    <row r="53" spans="1:10" ht="20.25" customHeight="1">
      <c r="A53" s="50"/>
      <c r="G53" s="180"/>
      <c r="H53" s="180"/>
      <c r="I53" s="180"/>
      <c r="J53" s="180"/>
    </row>
  </sheetData>
  <sheetProtection/>
  <mergeCells count="12">
    <mergeCell ref="D49:F49"/>
    <mergeCell ref="D1:F1"/>
    <mergeCell ref="A3:F3"/>
    <mergeCell ref="A5:A6"/>
    <mergeCell ref="B5:B6"/>
    <mergeCell ref="C5:C6"/>
    <mergeCell ref="D5:E5"/>
    <mergeCell ref="F5:F6"/>
    <mergeCell ref="D40:F40"/>
    <mergeCell ref="A41:E41"/>
    <mergeCell ref="D47:E47"/>
    <mergeCell ref="D48:F48"/>
  </mergeCells>
  <printOptions/>
  <pageMargins left="0.86" right="0.15748031496062992" top="0.27" bottom="0.35" header="0.2362204724409449" footer="0.24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28"/>
  <sheetViews>
    <sheetView view="pageBreakPreview" zoomScale="60" zoomScalePageLayoutView="0" workbookViewId="0" topLeftCell="A1">
      <selection activeCell="J90" sqref="J90"/>
    </sheetView>
  </sheetViews>
  <sheetFormatPr defaultColWidth="9.00390625" defaultRowHeight="12.75"/>
  <cols>
    <col min="1" max="1" width="58.25390625" style="242" customWidth="1"/>
    <col min="2" max="2" width="5.75390625" style="242" customWidth="1"/>
    <col min="3" max="4" width="14.75390625" style="242" customWidth="1"/>
    <col min="5" max="5" width="10.125" style="216" bestFit="1" customWidth="1"/>
    <col min="6" max="6" width="13.75390625" style="216" hidden="1" customWidth="1"/>
    <col min="7" max="7" width="12.375" style="216" hidden="1" customWidth="1"/>
    <col min="8" max="9" width="9.125" style="221" customWidth="1"/>
    <col min="10" max="10" width="12.25390625" style="221" customWidth="1"/>
    <col min="11" max="16384" width="9.125" style="221" customWidth="1"/>
  </cols>
  <sheetData>
    <row r="2" spans="1:7" s="183" customFormat="1" ht="12.75" customHeight="1">
      <c r="A2" s="340" t="s">
        <v>352</v>
      </c>
      <c r="B2" s="340"/>
      <c r="C2" s="340"/>
      <c r="D2" s="181"/>
      <c r="E2" s="182"/>
      <c r="F2" s="182"/>
      <c r="G2" s="182"/>
    </row>
    <row r="3" spans="1:7" s="183" customFormat="1" ht="15.75">
      <c r="A3" s="184"/>
      <c r="B3" s="185"/>
      <c r="C3" s="186"/>
      <c r="D3" s="181"/>
      <c r="E3" s="182"/>
      <c r="F3" s="182"/>
      <c r="G3" s="182"/>
    </row>
    <row r="4" spans="1:7" s="189" customFormat="1" ht="18" customHeight="1">
      <c r="A4" s="341" t="s">
        <v>353</v>
      </c>
      <c r="B4" s="341"/>
      <c r="C4" s="341"/>
      <c r="D4" s="187"/>
      <c r="E4" s="188"/>
      <c r="F4" s="188"/>
      <c r="G4" s="188"/>
    </row>
    <row r="5" spans="1:7" s="189" customFormat="1" ht="18" customHeight="1" hidden="1">
      <c r="A5" s="190"/>
      <c r="B5" s="190"/>
      <c r="C5" s="190"/>
      <c r="D5" s="187"/>
      <c r="E5" s="188"/>
      <c r="F5" s="188"/>
      <c r="G5" s="188"/>
    </row>
    <row r="6" spans="1:7" s="189" customFormat="1" ht="20.25" customHeight="1">
      <c r="A6" s="191"/>
      <c r="B6" s="192"/>
      <c r="C6" s="193"/>
      <c r="D6" s="194" t="s">
        <v>188</v>
      </c>
      <c r="E6" s="188"/>
      <c r="F6" s="188"/>
      <c r="G6" s="188"/>
    </row>
    <row r="7" spans="1:7" s="198" customFormat="1" ht="16.5" customHeight="1">
      <c r="A7" s="181"/>
      <c r="B7" s="334" t="s">
        <v>227</v>
      </c>
      <c r="C7" s="339"/>
      <c r="D7" s="196" t="s">
        <v>354</v>
      </c>
      <c r="E7" s="197"/>
      <c r="F7" s="197"/>
      <c r="G7" s="197"/>
    </row>
    <row r="8" spans="1:7" s="198" customFormat="1" ht="18" customHeight="1">
      <c r="A8" s="334" t="s">
        <v>355</v>
      </c>
      <c r="B8" s="334"/>
      <c r="C8" s="339"/>
      <c r="D8" s="9" t="s">
        <v>264</v>
      </c>
      <c r="E8" s="197"/>
      <c r="F8" s="197"/>
      <c r="G8" s="197"/>
    </row>
    <row r="9" spans="1:7" s="198" customFormat="1" ht="28.5" customHeight="1">
      <c r="A9" s="338" t="s">
        <v>242</v>
      </c>
      <c r="B9" s="338"/>
      <c r="C9" s="195" t="s">
        <v>229</v>
      </c>
      <c r="D9" s="196" t="s">
        <v>223</v>
      </c>
      <c r="E9" s="197"/>
      <c r="F9" s="197"/>
      <c r="G9" s="197"/>
    </row>
    <row r="10" spans="1:7" s="198" customFormat="1" ht="16.5" customHeight="1">
      <c r="A10" s="199" t="s">
        <v>20</v>
      </c>
      <c r="B10" s="195"/>
      <c r="C10" s="195" t="s">
        <v>230</v>
      </c>
      <c r="D10" s="196" t="s">
        <v>224</v>
      </c>
      <c r="E10" s="197"/>
      <c r="F10" s="197"/>
      <c r="G10" s="197"/>
    </row>
    <row r="11" spans="1:7" s="198" customFormat="1" ht="29.25" customHeight="1">
      <c r="A11" s="338" t="s">
        <v>231</v>
      </c>
      <c r="B11" s="338"/>
      <c r="C11" s="195" t="s">
        <v>232</v>
      </c>
      <c r="D11" s="196" t="s">
        <v>225</v>
      </c>
      <c r="E11" s="197"/>
      <c r="F11" s="197"/>
      <c r="G11" s="197"/>
    </row>
    <row r="12" spans="1:7" s="198" customFormat="1" ht="16.5" customHeight="1">
      <c r="A12" s="338" t="s">
        <v>21</v>
      </c>
      <c r="B12" s="338"/>
      <c r="C12" s="195"/>
      <c r="D12" s="196"/>
      <c r="E12" s="197"/>
      <c r="F12" s="197"/>
      <c r="G12" s="197"/>
    </row>
    <row r="13" spans="1:7" s="198" customFormat="1" ht="12.75">
      <c r="A13" s="252" t="s">
        <v>441</v>
      </c>
      <c r="B13" s="334" t="s">
        <v>233</v>
      </c>
      <c r="C13" s="339"/>
      <c r="D13" s="196" t="s">
        <v>442</v>
      </c>
      <c r="E13" s="197"/>
      <c r="F13" s="197"/>
      <c r="G13" s="197"/>
    </row>
    <row r="14" spans="1:7" s="198" customFormat="1" ht="16.5" customHeight="1">
      <c r="A14" s="199" t="s">
        <v>22</v>
      </c>
      <c r="B14" s="195"/>
      <c r="C14" s="195" t="s">
        <v>234</v>
      </c>
      <c r="D14" s="200">
        <v>384</v>
      </c>
      <c r="E14" s="197"/>
      <c r="F14" s="197"/>
      <c r="G14" s="197"/>
    </row>
    <row r="15" spans="1:7" s="189" customFormat="1" ht="12.75">
      <c r="A15" s="191"/>
      <c r="B15" s="192"/>
      <c r="C15" s="193"/>
      <c r="D15" s="201"/>
      <c r="E15" s="188"/>
      <c r="F15" s="188"/>
      <c r="G15" s="188"/>
    </row>
    <row r="16" spans="1:7" s="207" customFormat="1" ht="51">
      <c r="A16" s="202" t="s">
        <v>0</v>
      </c>
      <c r="B16" s="203" t="s">
        <v>243</v>
      </c>
      <c r="C16" s="204" t="s">
        <v>190</v>
      </c>
      <c r="D16" s="205" t="s">
        <v>191</v>
      </c>
      <c r="E16" s="206"/>
      <c r="F16" s="206"/>
      <c r="G16" s="206"/>
    </row>
    <row r="17" spans="1:7" s="209" customFormat="1" ht="27.75" customHeight="1">
      <c r="A17" s="331" t="s">
        <v>356</v>
      </c>
      <c r="B17" s="332"/>
      <c r="C17" s="332"/>
      <c r="D17" s="333"/>
      <c r="E17" s="208"/>
      <c r="F17" s="208"/>
      <c r="G17" s="208"/>
    </row>
    <row r="18" spans="1:10" s="209" customFormat="1" ht="25.5" customHeight="1">
      <c r="A18" s="210" t="s">
        <v>357</v>
      </c>
      <c r="B18" s="211">
        <v>4110</v>
      </c>
      <c r="C18" s="212">
        <f>C19+C20+C22</f>
        <v>113376373</v>
      </c>
      <c r="D18" s="213">
        <f>D19+D20+D22</f>
        <v>103714371</v>
      </c>
      <c r="E18" s="208"/>
      <c r="F18" s="214">
        <v>103714371</v>
      </c>
      <c r="G18" s="215">
        <f>D18-F18</f>
        <v>0</v>
      </c>
      <c r="I18" s="217"/>
      <c r="J18" s="217"/>
    </row>
    <row r="19" spans="1:10" s="209" customFormat="1" ht="22.5" customHeight="1">
      <c r="A19" s="218" t="s">
        <v>358</v>
      </c>
      <c r="B19" s="211" t="s">
        <v>359</v>
      </c>
      <c r="C19" s="212">
        <f>'[6]01_4'!C8</f>
        <v>109349420</v>
      </c>
      <c r="D19" s="213">
        <f>'[6]01_4'!E8</f>
        <v>100256051</v>
      </c>
      <c r="E19" s="208"/>
      <c r="F19" s="214">
        <v>100009887</v>
      </c>
      <c r="G19" s="215">
        <f aca="true" t="shared" si="0" ref="G19:G36">D19-F19</f>
        <v>246164</v>
      </c>
      <c r="I19" s="217"/>
      <c r="J19" s="217"/>
    </row>
    <row r="20" spans="1:10" s="209" customFormat="1" ht="25.5">
      <c r="A20" s="218" t="s">
        <v>360</v>
      </c>
      <c r="B20" s="211" t="s">
        <v>361</v>
      </c>
      <c r="C20" s="212">
        <f>'[6]01_4'!C9</f>
        <v>0</v>
      </c>
      <c r="D20" s="213">
        <f>'[6]01_4'!E9</f>
        <v>0</v>
      </c>
      <c r="E20" s="208"/>
      <c r="F20" s="214">
        <v>246164</v>
      </c>
      <c r="G20" s="215">
        <f t="shared" si="0"/>
        <v>-246164</v>
      </c>
      <c r="I20" s="217"/>
      <c r="J20" s="217"/>
    </row>
    <row r="21" spans="1:10" s="209" customFormat="1" ht="22.5" customHeight="1">
      <c r="A21" s="218" t="s">
        <v>362</v>
      </c>
      <c r="B21" s="211" t="s">
        <v>363</v>
      </c>
      <c r="C21" s="212">
        <v>0</v>
      </c>
      <c r="D21" s="213">
        <v>0</v>
      </c>
      <c r="E21" s="208"/>
      <c r="F21" s="214">
        <v>0</v>
      </c>
      <c r="G21" s="215">
        <f t="shared" si="0"/>
        <v>0</v>
      </c>
      <c r="I21" s="217"/>
      <c r="J21" s="217"/>
    </row>
    <row r="22" spans="1:10" s="209" customFormat="1" ht="22.5" customHeight="1">
      <c r="A22" s="218" t="s">
        <v>364</v>
      </c>
      <c r="B22" s="211" t="s">
        <v>365</v>
      </c>
      <c r="C22" s="212">
        <f>'[6]01_4'!C11</f>
        <v>4026953</v>
      </c>
      <c r="D22" s="213">
        <f>'[6]01_4'!E11</f>
        <v>3458320</v>
      </c>
      <c r="E22" s="208"/>
      <c r="F22" s="214">
        <v>3458320</v>
      </c>
      <c r="G22" s="215">
        <f t="shared" si="0"/>
        <v>0</v>
      </c>
      <c r="I22" s="217"/>
      <c r="J22" s="217"/>
    </row>
    <row r="23" spans="1:10" s="209" customFormat="1" ht="16.5" customHeight="1" hidden="1">
      <c r="A23" s="219"/>
      <c r="B23" s="211"/>
      <c r="C23" s="212"/>
      <c r="D23" s="213"/>
      <c r="E23" s="208"/>
      <c r="F23" s="214"/>
      <c r="G23" s="215">
        <f t="shared" si="0"/>
        <v>0</v>
      </c>
      <c r="I23" s="217"/>
      <c r="J23" s="217"/>
    </row>
    <row r="24" spans="1:10" s="209" customFormat="1" ht="16.5" customHeight="1" hidden="1">
      <c r="A24" s="219"/>
      <c r="B24" s="211"/>
      <c r="C24" s="212"/>
      <c r="D24" s="213"/>
      <c r="E24" s="208"/>
      <c r="F24" s="214"/>
      <c r="G24" s="215">
        <f t="shared" si="0"/>
        <v>0</v>
      </c>
      <c r="I24" s="217"/>
      <c r="J24" s="217"/>
    </row>
    <row r="25" spans="1:10" s="209" customFormat="1" ht="16.5" customHeight="1" hidden="1">
      <c r="A25" s="219"/>
      <c r="B25" s="211"/>
      <c r="C25" s="212"/>
      <c r="D25" s="213"/>
      <c r="E25" s="208"/>
      <c r="F25" s="214"/>
      <c r="G25" s="215">
        <f t="shared" si="0"/>
        <v>0</v>
      </c>
      <c r="I25" s="217"/>
      <c r="J25" s="217"/>
    </row>
    <row r="26" spans="1:10" s="209" customFormat="1" ht="16.5" customHeight="1" hidden="1">
      <c r="A26" s="219"/>
      <c r="B26" s="211"/>
      <c r="C26" s="212"/>
      <c r="D26" s="213"/>
      <c r="E26" s="208"/>
      <c r="F26" s="214"/>
      <c r="G26" s="215">
        <f t="shared" si="0"/>
        <v>0</v>
      </c>
      <c r="I26" s="217"/>
      <c r="J26" s="217"/>
    </row>
    <row r="27" spans="1:10" s="209" customFormat="1" ht="24" customHeight="1">
      <c r="A27" s="210" t="s">
        <v>366</v>
      </c>
      <c r="B27" s="211" t="s">
        <v>367</v>
      </c>
      <c r="C27" s="212">
        <f>C28+C29+C30+C31+C32</f>
        <v>-102301946</v>
      </c>
      <c r="D27" s="213">
        <f>D28+D29+D30+D31+D32</f>
        <v>-95623100</v>
      </c>
      <c r="E27" s="208"/>
      <c r="F27" s="214">
        <v>-95623100</v>
      </c>
      <c r="G27" s="215">
        <f t="shared" si="0"/>
        <v>0</v>
      </c>
      <c r="I27" s="217"/>
      <c r="J27" s="217"/>
    </row>
    <row r="28" spans="1:10" s="209" customFormat="1" ht="22.5" customHeight="1">
      <c r="A28" s="218" t="s">
        <v>368</v>
      </c>
      <c r="B28" s="211" t="s">
        <v>369</v>
      </c>
      <c r="C28" s="212">
        <f>-'[6]01_4'!C19</f>
        <v>-87165542</v>
      </c>
      <c r="D28" s="213">
        <f>-'[6]01_4'!E19</f>
        <v>-82241848</v>
      </c>
      <c r="E28" s="208"/>
      <c r="F28" s="214">
        <v>-82241848</v>
      </c>
      <c r="G28" s="215">
        <f t="shared" si="0"/>
        <v>0</v>
      </c>
      <c r="I28" s="217"/>
      <c r="J28" s="217"/>
    </row>
    <row r="29" spans="1:10" s="209" customFormat="1" ht="22.5" customHeight="1">
      <c r="A29" s="218" t="s">
        <v>370</v>
      </c>
      <c r="B29" s="211" t="s">
        <v>371</v>
      </c>
      <c r="C29" s="212">
        <f>-'[6]01_4'!C20</f>
        <v>-4630183</v>
      </c>
      <c r="D29" s="220">
        <f>-'[6]01_4'!E20</f>
        <v>-4640796</v>
      </c>
      <c r="E29" s="208"/>
      <c r="F29" s="214">
        <v>-4640796</v>
      </c>
      <c r="G29" s="215">
        <f t="shared" si="0"/>
        <v>0</v>
      </c>
      <c r="I29" s="217"/>
      <c r="J29" s="217"/>
    </row>
    <row r="30" spans="1:10" ht="22.5" customHeight="1">
      <c r="A30" s="218" t="s">
        <v>372</v>
      </c>
      <c r="B30" s="211" t="s">
        <v>373</v>
      </c>
      <c r="C30" s="212">
        <f>-'[6]01_4'!C21</f>
        <v>-1769246</v>
      </c>
      <c r="D30" s="220">
        <f>-'[6]01_4'!E21</f>
        <v>-1966566</v>
      </c>
      <c r="F30" s="214">
        <v>-1966566</v>
      </c>
      <c r="G30" s="215">
        <f t="shared" si="0"/>
        <v>0</v>
      </c>
      <c r="I30" s="217"/>
      <c r="J30" s="217"/>
    </row>
    <row r="31" spans="1:10" ht="22.5" customHeight="1">
      <c r="A31" s="218" t="s">
        <v>374</v>
      </c>
      <c r="B31" s="211" t="s">
        <v>375</v>
      </c>
      <c r="C31" s="212">
        <f>-'[6]01_4'!C22</f>
        <v>-1644329</v>
      </c>
      <c r="D31" s="220">
        <f>-'[6]01_4'!E22</f>
        <v>0</v>
      </c>
      <c r="F31" s="214">
        <v>0</v>
      </c>
      <c r="G31" s="215">
        <f t="shared" si="0"/>
        <v>0</v>
      </c>
      <c r="I31" s="217"/>
      <c r="J31" s="217"/>
    </row>
    <row r="32" spans="1:10" ht="22.5" customHeight="1">
      <c r="A32" s="218" t="s">
        <v>376</v>
      </c>
      <c r="B32" s="211" t="s">
        <v>377</v>
      </c>
      <c r="C32" s="212">
        <f>-'[6]01_4'!C23</f>
        <v>-7092646</v>
      </c>
      <c r="D32" s="213">
        <f>-'[6]01_4'!E23</f>
        <v>-6773890</v>
      </c>
      <c r="F32" s="214">
        <v>-6773890</v>
      </c>
      <c r="G32" s="215">
        <f t="shared" si="0"/>
        <v>0</v>
      </c>
      <c r="I32" s="217"/>
      <c r="J32" s="217"/>
    </row>
    <row r="33" spans="1:10" ht="16.5" customHeight="1" hidden="1">
      <c r="A33" s="219"/>
      <c r="B33" s="211"/>
      <c r="C33" s="212"/>
      <c r="D33" s="220"/>
      <c r="F33" s="214"/>
      <c r="G33" s="215">
        <f t="shared" si="0"/>
        <v>0</v>
      </c>
      <c r="I33" s="217"/>
      <c r="J33" s="217"/>
    </row>
    <row r="34" spans="1:10" ht="16.5" customHeight="1" hidden="1">
      <c r="A34" s="219"/>
      <c r="B34" s="211"/>
      <c r="C34" s="212"/>
      <c r="D34" s="220"/>
      <c r="F34" s="214"/>
      <c r="G34" s="215">
        <f t="shared" si="0"/>
        <v>0</v>
      </c>
      <c r="I34" s="217"/>
      <c r="J34" s="217"/>
    </row>
    <row r="35" spans="1:10" ht="16.5" customHeight="1" hidden="1">
      <c r="A35" s="219"/>
      <c r="B35" s="211"/>
      <c r="C35" s="212"/>
      <c r="D35" s="220"/>
      <c r="F35" s="214"/>
      <c r="G35" s="215">
        <f t="shared" si="0"/>
        <v>0</v>
      </c>
      <c r="I35" s="217"/>
      <c r="J35" s="217"/>
    </row>
    <row r="36" spans="1:10" ht="26.25" customHeight="1">
      <c r="A36" s="222" t="s">
        <v>378</v>
      </c>
      <c r="B36" s="223" t="s">
        <v>379</v>
      </c>
      <c r="C36" s="224">
        <f>C18+C27</f>
        <v>11074427</v>
      </c>
      <c r="D36" s="225">
        <f>D18+D27</f>
        <v>8091271</v>
      </c>
      <c r="F36" s="214">
        <v>8091271</v>
      </c>
      <c r="G36" s="215">
        <f t="shared" si="0"/>
        <v>0</v>
      </c>
      <c r="I36" s="217"/>
      <c r="J36" s="217"/>
    </row>
    <row r="37" spans="1:10" ht="30" customHeight="1">
      <c r="A37" s="334"/>
      <c r="B37" s="334"/>
      <c r="C37" s="334" t="s">
        <v>380</v>
      </c>
      <c r="D37" s="334"/>
      <c r="I37" s="217"/>
      <c r="J37" s="217"/>
    </row>
    <row r="38" spans="1:10" s="207" customFormat="1" ht="51">
      <c r="A38" s="202" t="s">
        <v>0</v>
      </c>
      <c r="B38" s="203" t="s">
        <v>243</v>
      </c>
      <c r="C38" s="204" t="s">
        <v>190</v>
      </c>
      <c r="D38" s="205" t="s">
        <v>191</v>
      </c>
      <c r="E38" s="206"/>
      <c r="F38" s="206"/>
      <c r="G38" s="206"/>
      <c r="I38" s="217"/>
      <c r="J38" s="217"/>
    </row>
    <row r="39" spans="1:10" ht="25.5" customHeight="1">
      <c r="A39" s="331" t="s">
        <v>381</v>
      </c>
      <c r="B39" s="332"/>
      <c r="C39" s="332"/>
      <c r="D39" s="333"/>
      <c r="I39" s="217"/>
      <c r="J39" s="217"/>
    </row>
    <row r="40" spans="1:10" ht="25.5">
      <c r="A40" s="210" t="s">
        <v>357</v>
      </c>
      <c r="B40" s="211" t="s">
        <v>382</v>
      </c>
      <c r="C40" s="212">
        <f>C41+C43+C44+C45</f>
        <v>2898788</v>
      </c>
      <c r="D40" s="213">
        <f>D41+D43+D44+D45</f>
        <v>46482</v>
      </c>
      <c r="F40" s="214">
        <v>46482</v>
      </c>
      <c r="G40" s="215">
        <f aca="true" t="shared" si="1" ref="G40:G67">D40-F40</f>
        <v>0</v>
      </c>
      <c r="I40" s="217"/>
      <c r="J40" s="217"/>
    </row>
    <row r="41" spans="1:10" ht="21.75" customHeight="1">
      <c r="A41" s="218" t="s">
        <v>383</v>
      </c>
      <c r="B41" s="211" t="s">
        <v>384</v>
      </c>
      <c r="C41" s="212">
        <f>'[6]01_4'!C34</f>
        <v>22113</v>
      </c>
      <c r="D41" s="213">
        <f>'[6]01_4'!E34</f>
        <v>24392</v>
      </c>
      <c r="F41" s="214">
        <v>24392</v>
      </c>
      <c r="G41" s="215">
        <f t="shared" si="1"/>
        <v>0</v>
      </c>
      <c r="I41" s="217"/>
      <c r="J41" s="217"/>
    </row>
    <row r="42" spans="1:10" ht="21.75" customHeight="1" hidden="1">
      <c r="A42" s="218" t="s">
        <v>385</v>
      </c>
      <c r="B42" s="211" t="s">
        <v>386</v>
      </c>
      <c r="C42" s="212">
        <v>0</v>
      </c>
      <c r="D42" s="213">
        <v>0</v>
      </c>
      <c r="F42" s="214">
        <v>0</v>
      </c>
      <c r="G42" s="215">
        <f t="shared" si="1"/>
        <v>0</v>
      </c>
      <c r="I42" s="217"/>
      <c r="J42" s="217"/>
    </row>
    <row r="43" spans="1:10" ht="25.5" customHeight="1">
      <c r="A43" s="218" t="s">
        <v>387</v>
      </c>
      <c r="B43" s="211" t="s">
        <v>388</v>
      </c>
      <c r="C43" s="212">
        <f>'[6]01_4'!C36</f>
        <v>2623965</v>
      </c>
      <c r="D43" s="213">
        <f>'[6]01_4'!E36</f>
        <v>8543</v>
      </c>
      <c r="F43" s="214">
        <v>8543</v>
      </c>
      <c r="G43" s="215">
        <f t="shared" si="1"/>
        <v>0</v>
      </c>
      <c r="I43" s="217"/>
      <c r="J43" s="217"/>
    </row>
    <row r="44" spans="1:10" ht="24.75" customHeight="1">
      <c r="A44" s="218" t="s">
        <v>389</v>
      </c>
      <c r="B44" s="211" t="s">
        <v>390</v>
      </c>
      <c r="C44" s="212">
        <f>'[6]01_4'!C37</f>
        <v>142671</v>
      </c>
      <c r="D44" s="213">
        <f>'[6]01_4'!E37</f>
        <v>3123</v>
      </c>
      <c r="F44" s="214">
        <v>3123</v>
      </c>
      <c r="G44" s="215">
        <f t="shared" si="1"/>
        <v>0</v>
      </c>
      <c r="I44" s="217"/>
      <c r="J44" s="217"/>
    </row>
    <row r="45" spans="1:10" ht="21.75" customHeight="1">
      <c r="A45" s="218" t="s">
        <v>364</v>
      </c>
      <c r="B45" s="211" t="s">
        <v>391</v>
      </c>
      <c r="C45" s="212">
        <f>'[6]01_4'!C39</f>
        <v>110039</v>
      </c>
      <c r="D45" s="213">
        <f>'[6]01_4'!E39</f>
        <v>10424</v>
      </c>
      <c r="F45" s="214">
        <v>10424</v>
      </c>
      <c r="G45" s="215">
        <f t="shared" si="1"/>
        <v>0</v>
      </c>
      <c r="I45" s="217"/>
      <c r="J45" s="217"/>
    </row>
    <row r="46" spans="1:10" ht="16.5" customHeight="1" hidden="1">
      <c r="A46" s="219"/>
      <c r="B46" s="211"/>
      <c r="C46" s="212"/>
      <c r="D46" s="213"/>
      <c r="F46" s="214"/>
      <c r="G46" s="215">
        <f t="shared" si="1"/>
        <v>0</v>
      </c>
      <c r="I46" s="217"/>
      <c r="J46" s="217"/>
    </row>
    <row r="47" spans="1:10" ht="16.5" customHeight="1" hidden="1">
      <c r="A47" s="219"/>
      <c r="B47" s="211"/>
      <c r="C47" s="212"/>
      <c r="D47" s="213"/>
      <c r="F47" s="214"/>
      <c r="G47" s="215">
        <f t="shared" si="1"/>
        <v>0</v>
      </c>
      <c r="I47" s="217"/>
      <c r="J47" s="217"/>
    </row>
    <row r="48" spans="1:10" ht="19.5" customHeight="1" hidden="1">
      <c r="A48" s="219"/>
      <c r="B48" s="211"/>
      <c r="C48" s="212"/>
      <c r="D48" s="213"/>
      <c r="F48" s="214"/>
      <c r="G48" s="215">
        <f t="shared" si="1"/>
        <v>0</v>
      </c>
      <c r="I48" s="217"/>
      <c r="J48" s="217"/>
    </row>
    <row r="49" spans="1:10" ht="16.5" customHeight="1" hidden="1">
      <c r="A49" s="219"/>
      <c r="B49" s="211"/>
      <c r="C49" s="212"/>
      <c r="D49" s="213"/>
      <c r="F49" s="214"/>
      <c r="G49" s="215">
        <f t="shared" si="1"/>
        <v>0</v>
      </c>
      <c r="I49" s="217"/>
      <c r="J49" s="217"/>
    </row>
    <row r="50" spans="1:10" ht="16.5" customHeight="1" hidden="1">
      <c r="A50" s="219"/>
      <c r="B50" s="211"/>
      <c r="C50" s="212"/>
      <c r="D50" s="213"/>
      <c r="F50" s="214"/>
      <c r="G50" s="215">
        <f t="shared" si="1"/>
        <v>0</v>
      </c>
      <c r="I50" s="217"/>
      <c r="J50" s="217"/>
    </row>
    <row r="51" spans="1:10" ht="25.5">
      <c r="A51" s="210" t="s">
        <v>366</v>
      </c>
      <c r="B51" s="211" t="s">
        <v>392</v>
      </c>
      <c r="C51" s="212">
        <f>C52+C54+C55+C56+C57+C53</f>
        <v>-23054843</v>
      </c>
      <c r="D51" s="213">
        <f>D52+D54+D55+D56+D57+D53</f>
        <v>-18688753</v>
      </c>
      <c r="F51" s="214">
        <v>-18688753</v>
      </c>
      <c r="G51" s="215">
        <f t="shared" si="1"/>
        <v>0</v>
      </c>
      <c r="I51" s="217"/>
      <c r="J51" s="217"/>
    </row>
    <row r="52" spans="1:10" ht="38.25">
      <c r="A52" s="218" t="s">
        <v>393</v>
      </c>
      <c r="B52" s="211" t="s">
        <v>394</v>
      </c>
      <c r="C52" s="212">
        <f>-'[6]01_4'!C44</f>
        <v>-16844614</v>
      </c>
      <c r="D52" s="213">
        <f>-'[6]01_4'!E44</f>
        <v>-12953080</v>
      </c>
      <c r="F52" s="214">
        <v>-72438</v>
      </c>
      <c r="G52" s="215">
        <f t="shared" si="1"/>
        <v>-12880642</v>
      </c>
      <c r="I52" s="217"/>
      <c r="J52" s="217"/>
    </row>
    <row r="53" spans="1:10" ht="24" customHeight="1">
      <c r="A53" s="218" t="s">
        <v>395</v>
      </c>
      <c r="B53" s="211" t="s">
        <v>396</v>
      </c>
      <c r="C53" s="212">
        <f>-'[6]01_4'!C45</f>
        <v>0</v>
      </c>
      <c r="D53" s="213">
        <f>-'[6]01_4'!E46</f>
        <v>-10</v>
      </c>
      <c r="F53" s="214">
        <v>-10</v>
      </c>
      <c r="G53" s="215">
        <f t="shared" si="1"/>
        <v>0</v>
      </c>
      <c r="I53" s="217"/>
      <c r="J53" s="217"/>
    </row>
    <row r="54" spans="1:10" ht="38.25">
      <c r="A54" s="218" t="s">
        <v>397</v>
      </c>
      <c r="B54" s="211" t="s">
        <v>398</v>
      </c>
      <c r="C54" s="212">
        <f>-'[6]01_4'!C48</f>
        <v>-3101000</v>
      </c>
      <c r="D54" s="213">
        <f>-'[6]01_4'!E48</f>
        <v>-3175724</v>
      </c>
      <c r="F54" s="214">
        <v>-3175724</v>
      </c>
      <c r="G54" s="215">
        <f t="shared" si="1"/>
        <v>0</v>
      </c>
      <c r="I54" s="217"/>
      <c r="J54" s="217"/>
    </row>
    <row r="55" spans="1:10" ht="24" customHeight="1">
      <c r="A55" s="218" t="s">
        <v>399</v>
      </c>
      <c r="B55" s="211" t="s">
        <v>400</v>
      </c>
      <c r="C55" s="212">
        <f>-'[6]01_4'!C49</f>
        <v>-106521</v>
      </c>
      <c r="D55" s="213">
        <f>-'[6]01_4'!E49</f>
        <v>-262436</v>
      </c>
      <c r="F55" s="214">
        <v>-262436</v>
      </c>
      <c r="G55" s="215">
        <f t="shared" si="1"/>
        <v>0</v>
      </c>
      <c r="I55" s="217"/>
      <c r="J55" s="217"/>
    </row>
    <row r="56" spans="1:10" ht="25.5" customHeight="1" hidden="1">
      <c r="A56" s="218" t="s">
        <v>401</v>
      </c>
      <c r="B56" s="211" t="s">
        <v>402</v>
      </c>
      <c r="C56" s="212">
        <v>0</v>
      </c>
      <c r="D56" s="213">
        <v>0</v>
      </c>
      <c r="F56" s="214">
        <v>-12880642</v>
      </c>
      <c r="G56" s="215">
        <f t="shared" si="1"/>
        <v>12880642</v>
      </c>
      <c r="I56" s="217"/>
      <c r="J56" s="217"/>
    </row>
    <row r="57" spans="1:10" ht="19.5" customHeight="1">
      <c r="A57" s="218" t="s">
        <v>376</v>
      </c>
      <c r="B57" s="211" t="s">
        <v>403</v>
      </c>
      <c r="C57" s="212">
        <f>-'[6]01_4'!C51-'[6]форма 4 - годовая'!C56</f>
        <v>-3002708</v>
      </c>
      <c r="D57" s="213">
        <f>-'[6]01_4'!E51-'[6]форма 4 - годовая'!D56</f>
        <v>-2297503</v>
      </c>
      <c r="F57" s="214">
        <v>-2297503</v>
      </c>
      <c r="G57" s="215">
        <f t="shared" si="1"/>
        <v>0</v>
      </c>
      <c r="I57" s="217"/>
      <c r="J57" s="217"/>
    </row>
    <row r="58" spans="1:10" ht="16.5" customHeight="1" hidden="1">
      <c r="A58" s="219"/>
      <c r="B58" s="211"/>
      <c r="C58" s="212"/>
      <c r="D58" s="213"/>
      <c r="F58" s="214"/>
      <c r="G58" s="215">
        <f t="shared" si="1"/>
        <v>0</v>
      </c>
      <c r="I58" s="217"/>
      <c r="J58" s="217"/>
    </row>
    <row r="59" spans="1:10" ht="16.5" customHeight="1" hidden="1">
      <c r="A59" s="219"/>
      <c r="B59" s="211"/>
      <c r="C59" s="212"/>
      <c r="D59" s="213"/>
      <c r="F59" s="214"/>
      <c r="G59" s="215">
        <f t="shared" si="1"/>
        <v>0</v>
      </c>
      <c r="I59" s="217"/>
      <c r="J59" s="217"/>
    </row>
    <row r="60" spans="1:10" ht="16.5" customHeight="1" hidden="1">
      <c r="A60" s="219"/>
      <c r="B60" s="211"/>
      <c r="C60" s="212"/>
      <c r="D60" s="213"/>
      <c r="F60" s="214"/>
      <c r="G60" s="215">
        <f t="shared" si="1"/>
        <v>0</v>
      </c>
      <c r="I60" s="217"/>
      <c r="J60" s="217"/>
    </row>
    <row r="61" spans="1:10" ht="16.5" customHeight="1" hidden="1">
      <c r="A61" s="219"/>
      <c r="B61" s="211"/>
      <c r="C61" s="212"/>
      <c r="D61" s="213"/>
      <c r="F61" s="214"/>
      <c r="G61" s="215">
        <f t="shared" si="1"/>
        <v>0</v>
      </c>
      <c r="I61" s="217"/>
      <c r="J61" s="217"/>
    </row>
    <row r="62" spans="1:10" ht="19.5" customHeight="1">
      <c r="A62" s="222" t="s">
        <v>404</v>
      </c>
      <c r="B62" s="223" t="s">
        <v>405</v>
      </c>
      <c r="C62" s="224">
        <f>C40+C51</f>
        <v>-20156055</v>
      </c>
      <c r="D62" s="225">
        <f>D40+D51</f>
        <v>-18642271</v>
      </c>
      <c r="F62" s="214">
        <v>-18642271</v>
      </c>
      <c r="G62" s="215">
        <f t="shared" si="1"/>
        <v>0</v>
      </c>
      <c r="I62" s="217"/>
      <c r="J62" s="217"/>
    </row>
    <row r="63" spans="1:10" ht="23.25" customHeight="1">
      <c r="A63" s="331" t="s">
        <v>406</v>
      </c>
      <c r="B63" s="332"/>
      <c r="C63" s="332"/>
      <c r="D63" s="333"/>
      <c r="I63" s="217"/>
      <c r="J63" s="217"/>
    </row>
    <row r="64" spans="1:10" ht="25.5">
      <c r="A64" s="210" t="s">
        <v>357</v>
      </c>
      <c r="B64" s="211" t="s">
        <v>407</v>
      </c>
      <c r="C64" s="212">
        <f>C65+C67</f>
        <v>24471067</v>
      </c>
      <c r="D64" s="213">
        <f>D65+D67</f>
        <v>28547104</v>
      </c>
      <c r="F64" s="214">
        <v>28547104</v>
      </c>
      <c r="G64" s="215">
        <f t="shared" si="1"/>
        <v>0</v>
      </c>
      <c r="I64" s="217"/>
      <c r="J64" s="217"/>
    </row>
    <row r="65" spans="1:10" ht="21.75" customHeight="1">
      <c r="A65" s="218" t="s">
        <v>408</v>
      </c>
      <c r="B65" s="211" t="s">
        <v>409</v>
      </c>
      <c r="C65" s="212">
        <f>'[6]01_4'!C59</f>
        <v>24470664</v>
      </c>
      <c r="D65" s="213">
        <f>'[6]01_4'!E59</f>
        <v>5546552</v>
      </c>
      <c r="F65" s="214">
        <v>5546552</v>
      </c>
      <c r="G65" s="215">
        <f t="shared" si="1"/>
        <v>0</v>
      </c>
      <c r="I65" s="217"/>
      <c r="J65" s="217"/>
    </row>
    <row r="66" spans="1:10" ht="21.75" customHeight="1" hidden="1">
      <c r="A66" s="218" t="s">
        <v>410</v>
      </c>
      <c r="B66" s="211" t="s">
        <v>411</v>
      </c>
      <c r="C66" s="212">
        <v>0</v>
      </c>
      <c r="D66" s="213">
        <v>0</v>
      </c>
      <c r="I66" s="217"/>
      <c r="J66" s="217"/>
    </row>
    <row r="67" spans="1:10" ht="21.75" customHeight="1">
      <c r="A67" s="218" t="s">
        <v>412</v>
      </c>
      <c r="B67" s="211" t="s">
        <v>413</v>
      </c>
      <c r="C67" s="212">
        <f>'[6]01_4'!C61</f>
        <v>403</v>
      </c>
      <c r="D67" s="213">
        <f>'[6]01_4'!E61</f>
        <v>23000552</v>
      </c>
      <c r="F67" s="214">
        <v>23000552</v>
      </c>
      <c r="G67" s="215">
        <f t="shared" si="1"/>
        <v>0</v>
      </c>
      <c r="I67" s="217"/>
      <c r="J67" s="217"/>
    </row>
    <row r="68" spans="1:10" ht="21.75" customHeight="1" hidden="1">
      <c r="A68" s="218" t="s">
        <v>414</v>
      </c>
      <c r="B68" s="211" t="s">
        <v>415</v>
      </c>
      <c r="C68" s="212">
        <v>0</v>
      </c>
      <c r="D68" s="213">
        <v>0</v>
      </c>
      <c r="I68" s="217"/>
      <c r="J68" s="217"/>
    </row>
    <row r="69" spans="1:10" ht="21.75" customHeight="1" hidden="1">
      <c r="A69" s="218" t="s">
        <v>364</v>
      </c>
      <c r="B69" s="211" t="s">
        <v>416</v>
      </c>
      <c r="C69" s="212">
        <f>'[6]01_4'!C63</f>
        <v>0</v>
      </c>
      <c r="D69" s="213">
        <v>0</v>
      </c>
      <c r="I69" s="217"/>
      <c r="J69" s="217"/>
    </row>
    <row r="70" spans="1:10" ht="16.5" customHeight="1" hidden="1">
      <c r="A70" s="219"/>
      <c r="B70" s="211"/>
      <c r="C70" s="212"/>
      <c r="D70" s="213"/>
      <c r="I70" s="217"/>
      <c r="J70" s="217"/>
    </row>
    <row r="71" spans="1:10" ht="16.5" customHeight="1" hidden="1">
      <c r="A71" s="219"/>
      <c r="B71" s="211"/>
      <c r="C71" s="212"/>
      <c r="D71" s="213"/>
      <c r="I71" s="217"/>
      <c r="J71" s="217"/>
    </row>
    <row r="72" spans="1:10" ht="16.5" customHeight="1" hidden="1">
      <c r="A72" s="219"/>
      <c r="B72" s="211"/>
      <c r="C72" s="212"/>
      <c r="D72" s="213"/>
      <c r="I72" s="217"/>
      <c r="J72" s="217"/>
    </row>
    <row r="73" spans="1:10" ht="16.5" customHeight="1" hidden="1">
      <c r="A73" s="219"/>
      <c r="B73" s="211"/>
      <c r="C73" s="212"/>
      <c r="D73" s="213"/>
      <c r="I73" s="217"/>
      <c r="J73" s="217"/>
    </row>
    <row r="74" spans="1:10" ht="16.5" customHeight="1" hidden="1">
      <c r="A74" s="219"/>
      <c r="B74" s="211"/>
      <c r="C74" s="212"/>
      <c r="D74" s="213"/>
      <c r="I74" s="217"/>
      <c r="J74" s="217"/>
    </row>
    <row r="75" spans="1:10" ht="16.5" customHeight="1" hidden="1">
      <c r="A75" s="219"/>
      <c r="B75" s="211"/>
      <c r="C75" s="212"/>
      <c r="D75" s="213"/>
      <c r="I75" s="217"/>
      <c r="J75" s="217"/>
    </row>
    <row r="76" spans="1:10" ht="16.5" customHeight="1" hidden="1">
      <c r="A76" s="219"/>
      <c r="B76" s="211"/>
      <c r="C76" s="212"/>
      <c r="D76" s="213"/>
      <c r="I76" s="217"/>
      <c r="J76" s="217"/>
    </row>
    <row r="77" spans="1:10" ht="16.5" customHeight="1" hidden="1">
      <c r="A77" s="219"/>
      <c r="B77" s="211"/>
      <c r="C77" s="212"/>
      <c r="D77" s="213"/>
      <c r="I77" s="217"/>
      <c r="J77" s="217"/>
    </row>
    <row r="78" spans="1:10" ht="16.5" customHeight="1" hidden="1">
      <c r="A78" s="219"/>
      <c r="B78" s="211"/>
      <c r="C78" s="212"/>
      <c r="D78" s="213"/>
      <c r="I78" s="217"/>
      <c r="J78" s="217"/>
    </row>
    <row r="79" spans="1:10" ht="30" customHeight="1">
      <c r="A79" s="334"/>
      <c r="B79" s="334"/>
      <c r="C79" s="334" t="s">
        <v>417</v>
      </c>
      <c r="D79" s="334"/>
      <c r="I79" s="217"/>
      <c r="J79" s="217"/>
    </row>
    <row r="80" spans="1:10" s="207" customFormat="1" ht="51">
      <c r="A80" s="202" t="s">
        <v>0</v>
      </c>
      <c r="B80" s="203" t="s">
        <v>243</v>
      </c>
      <c r="C80" s="204" t="s">
        <v>190</v>
      </c>
      <c r="D80" s="205" t="s">
        <v>191</v>
      </c>
      <c r="E80" s="206"/>
      <c r="F80" s="206"/>
      <c r="G80" s="206"/>
      <c r="I80" s="217"/>
      <c r="J80" s="217"/>
    </row>
    <row r="81" spans="1:10" ht="25.5" customHeight="1">
      <c r="A81" s="210" t="s">
        <v>366</v>
      </c>
      <c r="B81" s="211" t="s">
        <v>418</v>
      </c>
      <c r="C81" s="212">
        <f>C82+C83+C84+C85</f>
        <v>-13393419</v>
      </c>
      <c r="D81" s="213">
        <f>D82+D83+D84+D85</f>
        <v>-14582490</v>
      </c>
      <c r="F81" s="214">
        <v>-14582490</v>
      </c>
      <c r="G81" s="215">
        <f aca="true" t="shared" si="2" ref="G81:G92">D81-F81</f>
        <v>0</v>
      </c>
      <c r="I81" s="217"/>
      <c r="J81" s="217"/>
    </row>
    <row r="82" spans="1:10" ht="30" customHeight="1" hidden="1">
      <c r="A82" s="218" t="s">
        <v>419</v>
      </c>
      <c r="B82" s="211" t="s">
        <v>420</v>
      </c>
      <c r="C82" s="212">
        <f>-'[6]01_4'!C66</f>
        <v>0</v>
      </c>
      <c r="D82" s="213">
        <f>-'[6]01_4'!E66</f>
        <v>0</v>
      </c>
      <c r="F82" s="214">
        <v>0</v>
      </c>
      <c r="G82" s="215">
        <f t="shared" si="2"/>
        <v>0</v>
      </c>
      <c r="I82" s="217"/>
      <c r="J82" s="217"/>
    </row>
    <row r="83" spans="1:10" ht="27.75" customHeight="1">
      <c r="A83" s="218" t="s">
        <v>421</v>
      </c>
      <c r="B83" s="211">
        <v>4322</v>
      </c>
      <c r="C83" s="212">
        <f>-'[6]01_4'!C67</f>
        <v>0</v>
      </c>
      <c r="D83" s="213">
        <f>-'[6]01_4'!E67</f>
        <v>-53702</v>
      </c>
      <c r="F83" s="214">
        <v>-53702</v>
      </c>
      <c r="G83" s="215">
        <f t="shared" si="2"/>
        <v>0</v>
      </c>
      <c r="I83" s="217"/>
      <c r="J83" s="217"/>
    </row>
    <row r="84" spans="1:10" ht="27.75" customHeight="1">
      <c r="A84" s="218" t="s">
        <v>422</v>
      </c>
      <c r="B84" s="211" t="s">
        <v>423</v>
      </c>
      <c r="C84" s="212">
        <f>-'[6]01_4'!C68</f>
        <v>-13200360</v>
      </c>
      <c r="D84" s="213">
        <f>-'[6]01_4'!E68</f>
        <v>-14332550</v>
      </c>
      <c r="F84" s="214">
        <v>-14332550</v>
      </c>
      <c r="G84" s="215">
        <f t="shared" si="2"/>
        <v>0</v>
      </c>
      <c r="I84" s="217"/>
      <c r="J84" s="217"/>
    </row>
    <row r="85" spans="1:10" ht="23.25" customHeight="1">
      <c r="A85" s="218" t="s">
        <v>376</v>
      </c>
      <c r="B85" s="211" t="s">
        <v>424</v>
      </c>
      <c r="C85" s="212">
        <f>-'[6]01_4'!C69</f>
        <v>-193059</v>
      </c>
      <c r="D85" s="213">
        <f>-'[6]01_4'!E69</f>
        <v>-196238</v>
      </c>
      <c r="F85" s="214">
        <v>-196238</v>
      </c>
      <c r="G85" s="215">
        <f t="shared" si="2"/>
        <v>0</v>
      </c>
      <c r="I85" s="217"/>
      <c r="J85" s="217"/>
    </row>
    <row r="86" spans="1:10" ht="16.5" customHeight="1" hidden="1">
      <c r="A86" s="218"/>
      <c r="B86" s="211"/>
      <c r="C86" s="212"/>
      <c r="D86" s="213"/>
      <c r="F86" s="214"/>
      <c r="G86" s="215">
        <f t="shared" si="2"/>
        <v>0</v>
      </c>
      <c r="I86" s="217"/>
      <c r="J86" s="217"/>
    </row>
    <row r="87" spans="1:10" ht="16.5" customHeight="1" hidden="1">
      <c r="A87" s="219"/>
      <c r="B87" s="211"/>
      <c r="C87" s="212"/>
      <c r="D87" s="213"/>
      <c r="F87" s="214"/>
      <c r="G87" s="215">
        <f t="shared" si="2"/>
        <v>0</v>
      </c>
      <c r="I87" s="217"/>
      <c r="J87" s="217"/>
    </row>
    <row r="88" spans="1:10" ht="27" customHeight="1">
      <c r="A88" s="210" t="s">
        <v>425</v>
      </c>
      <c r="B88" s="211" t="s">
        <v>426</v>
      </c>
      <c r="C88" s="212">
        <f>C64+C81</f>
        <v>11077648</v>
      </c>
      <c r="D88" s="213">
        <f>D64+D81</f>
        <v>13964614</v>
      </c>
      <c r="F88" s="214">
        <v>13964614</v>
      </c>
      <c r="G88" s="215">
        <f t="shared" si="2"/>
        <v>0</v>
      </c>
      <c r="I88" s="217"/>
      <c r="J88" s="217"/>
    </row>
    <row r="89" spans="1:10" ht="24" customHeight="1">
      <c r="A89" s="210" t="s">
        <v>427</v>
      </c>
      <c r="B89" s="211">
        <v>4400</v>
      </c>
      <c r="C89" s="212">
        <f>C36+C62+C88</f>
        <v>1996020</v>
      </c>
      <c r="D89" s="213">
        <f>D36+D62+D88</f>
        <v>3413614</v>
      </c>
      <c r="F89" s="214">
        <v>3413614</v>
      </c>
      <c r="G89" s="215">
        <f t="shared" si="2"/>
        <v>0</v>
      </c>
      <c r="I89" s="217"/>
      <c r="J89" s="217"/>
    </row>
    <row r="90" spans="1:10" ht="27" customHeight="1">
      <c r="A90" s="210" t="s">
        <v>428</v>
      </c>
      <c r="B90" s="211" t="s">
        <v>429</v>
      </c>
      <c r="C90" s="212">
        <f>D91</f>
        <v>3751307</v>
      </c>
      <c r="D90" s="213">
        <f>'[6]01_4'!E76</f>
        <v>337829</v>
      </c>
      <c r="F90" s="214">
        <v>337829</v>
      </c>
      <c r="G90" s="215">
        <f t="shared" si="2"/>
        <v>0</v>
      </c>
      <c r="I90" s="217"/>
      <c r="J90" s="217"/>
    </row>
    <row r="91" spans="1:10" ht="27" customHeight="1">
      <c r="A91" s="210" t="s">
        <v>430</v>
      </c>
      <c r="B91" s="211" t="s">
        <v>431</v>
      </c>
      <c r="C91" s="212">
        <f>C90+C89+C92</f>
        <v>5747257</v>
      </c>
      <c r="D91" s="213">
        <f>D90+D89+D92</f>
        <v>3751307</v>
      </c>
      <c r="E91" s="216">
        <f>C91-'[6]01_4'!C77</f>
        <v>0</v>
      </c>
      <c r="F91" s="214">
        <v>3751307</v>
      </c>
      <c r="G91" s="215">
        <f t="shared" si="2"/>
        <v>0</v>
      </c>
      <c r="I91" s="217"/>
      <c r="J91" s="217"/>
    </row>
    <row r="92" spans="1:10" ht="27" customHeight="1">
      <c r="A92" s="222" t="s">
        <v>432</v>
      </c>
      <c r="B92" s="223" t="s">
        <v>433</v>
      </c>
      <c r="C92" s="224">
        <f>'[6]01_4'!C78</f>
        <v>-70</v>
      </c>
      <c r="D92" s="225">
        <f>'[6]01_4'!E78</f>
        <v>-136</v>
      </c>
      <c r="E92" s="216">
        <f>C92-'[6]01_4'!C78</f>
        <v>0</v>
      </c>
      <c r="F92" s="214">
        <v>-136</v>
      </c>
      <c r="G92" s="215">
        <f t="shared" si="2"/>
        <v>0</v>
      </c>
      <c r="I92" s="217"/>
      <c r="J92" s="217"/>
    </row>
    <row r="93" spans="1:7" s="229" customFormat="1" ht="45" customHeight="1">
      <c r="A93" s="187" t="s">
        <v>434</v>
      </c>
      <c r="B93" s="335" t="s">
        <v>435</v>
      </c>
      <c r="C93" s="335"/>
      <c r="D93" s="335"/>
      <c r="E93" s="226"/>
      <c r="F93" s="227"/>
      <c r="G93" s="228"/>
    </row>
    <row r="94" spans="1:7" s="233" customFormat="1" ht="15" customHeight="1">
      <c r="A94" s="230" t="s">
        <v>436</v>
      </c>
      <c r="B94" s="336" t="s">
        <v>437</v>
      </c>
      <c r="C94" s="336"/>
      <c r="D94" s="336"/>
      <c r="E94" s="231"/>
      <c r="F94" s="231"/>
      <c r="G94" s="232"/>
    </row>
    <row r="95" spans="1:7" s="236" customFormat="1" ht="18.75" customHeight="1">
      <c r="A95" s="234" t="s">
        <v>438</v>
      </c>
      <c r="B95" s="337" t="s">
        <v>439</v>
      </c>
      <c r="C95" s="337"/>
      <c r="D95" s="337"/>
      <c r="E95" s="235"/>
      <c r="F95" s="235"/>
      <c r="G95" s="182"/>
    </row>
    <row r="96" spans="1:4" ht="12.75">
      <c r="A96" s="251" t="s">
        <v>444</v>
      </c>
      <c r="B96" s="237"/>
      <c r="C96" s="238"/>
      <c r="D96" s="239"/>
    </row>
    <row r="97" spans="1:2" ht="12.75">
      <c r="A97" s="240"/>
      <c r="B97" s="241"/>
    </row>
    <row r="98" spans="1:2" ht="12.75">
      <c r="A98" s="240"/>
      <c r="B98" s="243"/>
    </row>
    <row r="99" spans="1:2" ht="12.75">
      <c r="A99" s="240"/>
      <c r="B99" s="243"/>
    </row>
    <row r="100" spans="1:2" ht="12.75">
      <c r="A100" s="240"/>
      <c r="B100" s="243"/>
    </row>
    <row r="101" spans="1:2" ht="12.75">
      <c r="A101" s="240"/>
      <c r="B101" s="243"/>
    </row>
    <row r="102" spans="1:2" ht="12.75">
      <c r="A102" s="244"/>
      <c r="B102" s="245"/>
    </row>
    <row r="103" spans="1:2" ht="12.75">
      <c r="A103" s="244"/>
      <c r="B103" s="245"/>
    </row>
    <row r="104" spans="1:2" ht="12.75">
      <c r="A104" s="244"/>
      <c r="B104" s="245"/>
    </row>
    <row r="105" spans="1:2" ht="12.75">
      <c r="A105" s="246"/>
      <c r="B105" s="245"/>
    </row>
    <row r="106" spans="1:2" ht="12.75">
      <c r="A106" s="246"/>
      <c r="B106" s="245"/>
    </row>
    <row r="107" spans="1:2" ht="12.75">
      <c r="A107" s="246"/>
      <c r="B107" s="245"/>
    </row>
    <row r="108" spans="1:2" ht="12.75">
      <c r="A108" s="246"/>
      <c r="B108" s="245"/>
    </row>
    <row r="109" spans="1:2" ht="12.75">
      <c r="A109" s="246"/>
      <c r="B109" s="245"/>
    </row>
    <row r="110" spans="1:2" ht="12.75">
      <c r="A110" s="246"/>
      <c r="B110" s="245"/>
    </row>
    <row r="111" spans="1:2" ht="12.75">
      <c r="A111" s="246"/>
      <c r="B111" s="245"/>
    </row>
    <row r="112" spans="1:2" ht="12.75">
      <c r="A112" s="246"/>
      <c r="B112" s="245"/>
    </row>
    <row r="113" spans="1:2" ht="12.75">
      <c r="A113" s="246"/>
      <c r="B113" s="245"/>
    </row>
    <row r="114" spans="1:2" ht="12.75">
      <c r="A114" s="246"/>
      <c r="B114" s="245"/>
    </row>
    <row r="115" spans="1:2" ht="12.75">
      <c r="A115" s="246"/>
      <c r="B115" s="245"/>
    </row>
    <row r="116" spans="1:2" ht="12.75">
      <c r="A116" s="246"/>
      <c r="B116" s="245"/>
    </row>
    <row r="117" spans="1:2" ht="12.75">
      <c r="A117" s="246"/>
      <c r="B117" s="245"/>
    </row>
    <row r="118" spans="1:2" ht="12.75">
      <c r="A118" s="246"/>
      <c r="B118" s="245"/>
    </row>
    <row r="119" spans="1:2" ht="12.75">
      <c r="A119" s="246"/>
      <c r="B119" s="245"/>
    </row>
    <row r="120" spans="1:2" ht="12.75">
      <c r="A120" s="246"/>
      <c r="B120" s="245"/>
    </row>
    <row r="121" spans="1:2" ht="12.75">
      <c r="A121" s="246"/>
      <c r="B121" s="245"/>
    </row>
    <row r="122" spans="1:2" ht="12.75">
      <c r="A122" s="246"/>
      <c r="B122" s="245"/>
    </row>
    <row r="123" spans="1:2" ht="12.75">
      <c r="A123" s="246"/>
      <c r="B123" s="245"/>
    </row>
    <row r="124" spans="1:2" ht="12.75">
      <c r="A124" s="246"/>
      <c r="B124" s="245"/>
    </row>
    <row r="125" spans="1:2" ht="12.75">
      <c r="A125" s="246"/>
      <c r="B125" s="245"/>
    </row>
    <row r="126" spans="1:2" ht="12.75">
      <c r="A126" s="246"/>
      <c r="B126" s="245"/>
    </row>
    <row r="127" spans="1:2" ht="12.75">
      <c r="A127" s="246"/>
      <c r="B127" s="245"/>
    </row>
    <row r="128" spans="1:2" ht="12.75">
      <c r="A128" s="246"/>
      <c r="B128" s="245"/>
    </row>
    <row r="129" spans="1:2" ht="12.75">
      <c r="A129" s="246"/>
      <c r="B129" s="245"/>
    </row>
    <row r="130" spans="1:2" ht="12.75">
      <c r="A130" s="246"/>
      <c r="B130" s="245"/>
    </row>
    <row r="131" spans="1:2" ht="12.75">
      <c r="A131" s="246"/>
      <c r="B131" s="245"/>
    </row>
    <row r="132" spans="1:2" ht="12.75">
      <c r="A132" s="246"/>
      <c r="B132" s="245"/>
    </row>
    <row r="133" spans="1:2" ht="12.75">
      <c r="A133" s="246"/>
      <c r="B133" s="245"/>
    </row>
    <row r="134" spans="1:2" ht="12.75">
      <c r="A134" s="246"/>
      <c r="B134" s="245"/>
    </row>
    <row r="135" spans="1:2" ht="12.75">
      <c r="A135" s="246"/>
      <c r="B135" s="245"/>
    </row>
    <row r="136" spans="1:2" ht="12.75">
      <c r="A136" s="246"/>
      <c r="B136" s="245"/>
    </row>
    <row r="137" spans="1:2" ht="12.75">
      <c r="A137" s="246"/>
      <c r="B137" s="245"/>
    </row>
    <row r="138" spans="1:2" ht="12.75">
      <c r="A138" s="246"/>
      <c r="B138" s="245"/>
    </row>
    <row r="139" spans="1:2" ht="12.75">
      <c r="A139" s="246"/>
      <c r="B139" s="245"/>
    </row>
    <row r="140" spans="1:2" ht="12.75">
      <c r="A140" s="246"/>
      <c r="B140" s="245"/>
    </row>
    <row r="141" spans="1:2" ht="12.75">
      <c r="A141" s="246"/>
      <c r="B141" s="245"/>
    </row>
    <row r="142" spans="1:2" ht="12.75">
      <c r="A142" s="246"/>
      <c r="B142" s="245"/>
    </row>
    <row r="143" spans="1:2" ht="12.75">
      <c r="A143" s="246"/>
      <c r="B143" s="245"/>
    </row>
    <row r="144" spans="1:2" ht="12.75">
      <c r="A144" s="246"/>
      <c r="B144" s="245"/>
    </row>
    <row r="145" spans="1:2" ht="12.75">
      <c r="A145" s="246"/>
      <c r="B145" s="245"/>
    </row>
    <row r="146" spans="1:2" ht="12.75">
      <c r="A146" s="246"/>
      <c r="B146" s="245"/>
    </row>
    <row r="147" spans="1:2" ht="12.75">
      <c r="A147" s="246"/>
      <c r="B147" s="245"/>
    </row>
    <row r="148" spans="1:2" ht="12.75">
      <c r="A148" s="246"/>
      <c r="B148" s="245"/>
    </row>
    <row r="149" spans="1:2" ht="12.75">
      <c r="A149" s="246"/>
      <c r="B149" s="245"/>
    </row>
    <row r="150" spans="1:2" ht="12.75">
      <c r="A150" s="246"/>
      <c r="B150" s="245"/>
    </row>
    <row r="151" spans="1:2" ht="12.75">
      <c r="A151" s="246"/>
      <c r="B151" s="245"/>
    </row>
    <row r="152" spans="1:2" ht="12.75">
      <c r="A152" s="246"/>
      <c r="B152" s="245"/>
    </row>
    <row r="153" spans="1:2" ht="12.75">
      <c r="A153" s="246"/>
      <c r="B153" s="245"/>
    </row>
    <row r="154" spans="1:2" ht="12.75">
      <c r="A154" s="246"/>
      <c r="B154" s="245"/>
    </row>
    <row r="155" spans="1:2" ht="12.75">
      <c r="A155" s="246"/>
      <c r="B155" s="245"/>
    </row>
    <row r="156" spans="1:2" ht="12.75">
      <c r="A156" s="246"/>
      <c r="B156" s="245"/>
    </row>
    <row r="157" spans="1:2" ht="12.75">
      <c r="A157" s="246"/>
      <c r="B157" s="245"/>
    </row>
    <row r="158" spans="1:2" ht="12.75">
      <c r="A158" s="246"/>
      <c r="B158" s="245"/>
    </row>
    <row r="159" spans="1:2" ht="12.75">
      <c r="A159" s="246"/>
      <c r="B159" s="245"/>
    </row>
    <row r="160" spans="1:2" ht="12.75">
      <c r="A160" s="246"/>
      <c r="B160" s="245"/>
    </row>
    <row r="161" spans="1:2" ht="12.75">
      <c r="A161" s="246"/>
      <c r="B161" s="245"/>
    </row>
    <row r="162" spans="1:2" ht="12.75">
      <c r="A162" s="246"/>
      <c r="B162" s="245"/>
    </row>
    <row r="163" spans="1:2" ht="12.75">
      <c r="A163" s="246"/>
      <c r="B163" s="245"/>
    </row>
    <row r="164" spans="1:2" ht="12.75">
      <c r="A164" s="246"/>
      <c r="B164" s="245"/>
    </row>
    <row r="165" spans="1:2" ht="12.75">
      <c r="A165" s="246"/>
      <c r="B165" s="245"/>
    </row>
    <row r="166" spans="1:2" ht="12.75">
      <c r="A166" s="246"/>
      <c r="B166" s="245"/>
    </row>
    <row r="167" spans="1:2" ht="12.75">
      <c r="A167" s="246"/>
      <c r="B167" s="245"/>
    </row>
    <row r="168" spans="1:2" ht="12.75">
      <c r="A168" s="246"/>
      <c r="B168" s="245"/>
    </row>
    <row r="169" spans="1:2" ht="12.75">
      <c r="A169" s="246"/>
      <c r="B169" s="245"/>
    </row>
    <row r="170" spans="1:2" ht="12.75">
      <c r="A170" s="246"/>
      <c r="B170" s="245"/>
    </row>
    <row r="171" spans="1:2" ht="12.75">
      <c r="A171" s="246"/>
      <c r="B171" s="245"/>
    </row>
    <row r="172" spans="1:2" ht="12.75">
      <c r="A172" s="246"/>
      <c r="B172" s="245"/>
    </row>
    <row r="173" spans="1:2" ht="12.75">
      <c r="A173" s="246"/>
      <c r="B173" s="245"/>
    </row>
    <row r="174" spans="1:2" ht="12.75">
      <c r="A174" s="246"/>
      <c r="B174" s="245"/>
    </row>
    <row r="175" spans="1:2" ht="12.75">
      <c r="A175" s="246"/>
      <c r="B175" s="245"/>
    </row>
    <row r="176" spans="1:2" ht="12.75">
      <c r="A176" s="246"/>
      <c r="B176" s="245"/>
    </row>
    <row r="177" spans="1:2" ht="12.75">
      <c r="A177" s="246"/>
      <c r="B177" s="245"/>
    </row>
    <row r="178" spans="1:2" ht="12.75">
      <c r="A178" s="246"/>
      <c r="B178" s="245"/>
    </row>
    <row r="179" spans="1:2" ht="12.75">
      <c r="A179" s="246"/>
      <c r="B179" s="245"/>
    </row>
    <row r="180" spans="1:2" ht="12.75">
      <c r="A180" s="246"/>
      <c r="B180" s="245"/>
    </row>
    <row r="181" spans="1:2" ht="12.75">
      <c r="A181" s="246"/>
      <c r="B181" s="245"/>
    </row>
    <row r="182" spans="1:2" ht="12.75">
      <c r="A182" s="246"/>
      <c r="B182" s="245"/>
    </row>
    <row r="183" spans="1:2" ht="12.75">
      <c r="A183" s="246"/>
      <c r="B183" s="245"/>
    </row>
    <row r="184" spans="1:2" ht="12.75">
      <c r="A184" s="246"/>
      <c r="B184" s="245"/>
    </row>
    <row r="185" spans="1:2" ht="12.75">
      <c r="A185" s="246"/>
      <c r="B185" s="245"/>
    </row>
    <row r="186" spans="1:2" ht="12.75">
      <c r="A186" s="246"/>
      <c r="B186" s="245"/>
    </row>
    <row r="187" spans="1:2" ht="12.75">
      <c r="A187" s="246"/>
      <c r="B187" s="245"/>
    </row>
    <row r="188" spans="1:2" ht="12.75">
      <c r="A188" s="246"/>
      <c r="B188" s="245"/>
    </row>
    <row r="189" spans="1:2" ht="12.75">
      <c r="A189" s="246"/>
      <c r="B189" s="245"/>
    </row>
    <row r="190" spans="1:2" ht="12.75">
      <c r="A190" s="246"/>
      <c r="B190" s="245"/>
    </row>
    <row r="191" spans="1:2" ht="12.75">
      <c r="A191" s="246"/>
      <c r="B191" s="245"/>
    </row>
    <row r="192" spans="1:2" ht="12.75">
      <c r="A192" s="246"/>
      <c r="B192" s="245"/>
    </row>
    <row r="193" spans="1:2" ht="12.75">
      <c r="A193" s="246"/>
      <c r="B193" s="245"/>
    </row>
    <row r="194" spans="1:2" ht="12.75">
      <c r="A194" s="246"/>
      <c r="B194" s="245"/>
    </row>
    <row r="195" spans="1:2" ht="12.75">
      <c r="A195" s="246"/>
      <c r="B195" s="245"/>
    </row>
    <row r="196" spans="1:2" ht="12.75">
      <c r="A196" s="246"/>
      <c r="B196" s="245"/>
    </row>
    <row r="197" spans="1:2" ht="12.75">
      <c r="A197" s="246"/>
      <c r="B197" s="245"/>
    </row>
    <row r="198" spans="1:2" ht="12.75">
      <c r="A198" s="246"/>
      <c r="B198" s="245"/>
    </row>
    <row r="199" spans="1:2" ht="12.75">
      <c r="A199" s="246"/>
      <c r="B199" s="245"/>
    </row>
    <row r="200" spans="1:2" ht="12.75">
      <c r="A200" s="246"/>
      <c r="B200" s="245"/>
    </row>
    <row r="201" spans="1:2" ht="12.75">
      <c r="A201" s="246"/>
      <c r="B201" s="245"/>
    </row>
    <row r="202" spans="1:2" ht="12.75">
      <c r="A202" s="246"/>
      <c r="B202" s="245"/>
    </row>
    <row r="203" spans="1:2" ht="12.75">
      <c r="A203" s="246"/>
      <c r="B203" s="245"/>
    </row>
    <row r="204" spans="1:2" ht="12.75">
      <c r="A204" s="246"/>
      <c r="B204" s="245"/>
    </row>
    <row r="205" spans="1:2" ht="12.75">
      <c r="A205" s="246"/>
      <c r="B205" s="245"/>
    </row>
    <row r="206" spans="1:2" ht="12.75">
      <c r="A206" s="246"/>
      <c r="B206" s="245"/>
    </row>
    <row r="207" spans="1:2" ht="12.75">
      <c r="A207" s="246"/>
      <c r="B207" s="245"/>
    </row>
    <row r="208" spans="1:2" ht="12.75">
      <c r="A208" s="246"/>
      <c r="B208" s="245"/>
    </row>
    <row r="209" spans="1:2" ht="12.75">
      <c r="A209" s="246"/>
      <c r="B209" s="245"/>
    </row>
    <row r="210" spans="1:2" ht="12.75">
      <c r="A210" s="246"/>
      <c r="B210" s="245"/>
    </row>
    <row r="211" spans="1:2" ht="12.75">
      <c r="A211" s="246"/>
      <c r="B211" s="245"/>
    </row>
    <row r="212" spans="1:2" ht="12.75">
      <c r="A212" s="246"/>
      <c r="B212" s="245"/>
    </row>
    <row r="213" spans="1:2" ht="12.75">
      <c r="A213" s="246"/>
      <c r="B213" s="245"/>
    </row>
    <row r="214" spans="1:2" ht="12.75">
      <c r="A214" s="246"/>
      <c r="B214" s="245"/>
    </row>
    <row r="215" spans="1:2" ht="12.75">
      <c r="A215" s="246"/>
      <c r="B215" s="245"/>
    </row>
    <row r="216" spans="1:2" ht="12.75">
      <c r="A216" s="246"/>
      <c r="B216" s="245"/>
    </row>
    <row r="217" spans="1:2" ht="12.75">
      <c r="A217" s="246"/>
      <c r="B217" s="245"/>
    </row>
    <row r="218" spans="1:2" ht="12.75">
      <c r="A218" s="246"/>
      <c r="B218" s="245"/>
    </row>
    <row r="219" spans="1:2" ht="12.75">
      <c r="A219" s="246"/>
      <c r="B219" s="245"/>
    </row>
    <row r="220" spans="1:2" ht="12.75">
      <c r="A220" s="246"/>
      <c r="B220" s="245"/>
    </row>
    <row r="221" spans="1:2" ht="12.75">
      <c r="A221" s="246"/>
      <c r="B221" s="245"/>
    </row>
    <row r="222" spans="1:2" ht="12.75">
      <c r="A222" s="246"/>
      <c r="B222" s="245"/>
    </row>
    <row r="223" spans="1:2" ht="12.75">
      <c r="A223" s="246"/>
      <c r="B223" s="245"/>
    </row>
    <row r="224" spans="1:2" ht="12.75">
      <c r="A224" s="246"/>
      <c r="B224" s="245"/>
    </row>
    <row r="225" spans="1:2" ht="12.75">
      <c r="A225" s="246"/>
      <c r="B225" s="245"/>
    </row>
    <row r="226" spans="1:2" ht="12.75">
      <c r="A226" s="246"/>
      <c r="B226" s="245"/>
    </row>
    <row r="227" spans="1:2" ht="12.75">
      <c r="A227" s="246"/>
      <c r="B227" s="245"/>
    </row>
    <row r="228" spans="1:2" ht="12.75">
      <c r="A228" s="246"/>
      <c r="B228" s="245"/>
    </row>
    <row r="229" spans="1:2" ht="12.75">
      <c r="A229" s="246"/>
      <c r="B229" s="245"/>
    </row>
    <row r="230" spans="1:2" ht="12.75">
      <c r="A230" s="246"/>
      <c r="B230" s="245"/>
    </row>
    <row r="231" spans="1:2" ht="12.75">
      <c r="A231" s="246"/>
      <c r="B231" s="245"/>
    </row>
    <row r="232" spans="1:2" ht="12.75">
      <c r="A232" s="246"/>
      <c r="B232" s="245"/>
    </row>
    <row r="233" spans="1:2" ht="12.75">
      <c r="A233" s="246"/>
      <c r="B233" s="245"/>
    </row>
    <row r="234" spans="1:2" ht="12.75">
      <c r="A234" s="246"/>
      <c r="B234" s="245"/>
    </row>
    <row r="235" spans="1:2" ht="12.75">
      <c r="A235" s="246"/>
      <c r="B235" s="245"/>
    </row>
    <row r="236" spans="1:2" ht="12.75">
      <c r="A236" s="246"/>
      <c r="B236" s="245"/>
    </row>
    <row r="237" spans="1:2" ht="12.75">
      <c r="A237" s="246"/>
      <c r="B237" s="245"/>
    </row>
    <row r="238" spans="1:2" ht="12.75">
      <c r="A238" s="246"/>
      <c r="B238" s="245"/>
    </row>
    <row r="239" spans="1:2" ht="12.75">
      <c r="A239" s="246"/>
      <c r="B239" s="245"/>
    </row>
    <row r="240" spans="1:2" ht="12.75">
      <c r="A240" s="246"/>
      <c r="B240" s="245"/>
    </row>
    <row r="241" spans="1:2" ht="12.75">
      <c r="A241" s="246"/>
      <c r="B241" s="245"/>
    </row>
    <row r="242" spans="1:2" ht="12.75">
      <c r="A242" s="246"/>
      <c r="B242" s="245"/>
    </row>
    <row r="243" spans="1:2" ht="12.75">
      <c r="A243" s="246"/>
      <c r="B243" s="245"/>
    </row>
    <row r="244" spans="1:2" ht="12.75">
      <c r="A244" s="246"/>
      <c r="B244" s="245"/>
    </row>
    <row r="245" spans="1:2" ht="12.75">
      <c r="A245" s="246"/>
      <c r="B245" s="245"/>
    </row>
    <row r="246" spans="1:2" ht="12.75">
      <c r="A246" s="246"/>
      <c r="B246" s="245"/>
    </row>
    <row r="247" spans="1:2" ht="12.75">
      <c r="A247" s="246"/>
      <c r="B247" s="245"/>
    </row>
    <row r="248" spans="1:2" ht="12.75">
      <c r="A248" s="246"/>
      <c r="B248" s="245"/>
    </row>
    <row r="249" spans="1:2" ht="12.75">
      <c r="A249" s="246"/>
      <c r="B249" s="245"/>
    </row>
    <row r="250" spans="1:2" ht="12.75">
      <c r="A250" s="246"/>
      <c r="B250" s="245"/>
    </row>
    <row r="251" spans="1:2" ht="12.75">
      <c r="A251" s="246"/>
      <c r="B251" s="245"/>
    </row>
    <row r="252" spans="1:2" ht="12.75">
      <c r="A252" s="246"/>
      <c r="B252" s="245"/>
    </row>
    <row r="253" spans="1:2" ht="12.75">
      <c r="A253" s="246"/>
      <c r="B253" s="245"/>
    </row>
    <row r="254" spans="1:2" ht="12.75">
      <c r="A254" s="246"/>
      <c r="B254" s="245"/>
    </row>
    <row r="255" spans="1:2" ht="12.75">
      <c r="A255" s="246"/>
      <c r="B255" s="245"/>
    </row>
    <row r="256" spans="1:2" ht="12.75">
      <c r="A256" s="246"/>
      <c r="B256" s="245"/>
    </row>
    <row r="257" spans="1:2" ht="12.75">
      <c r="A257" s="246"/>
      <c r="B257" s="245"/>
    </row>
    <row r="258" spans="1:2" ht="12.75">
      <c r="A258" s="246"/>
      <c r="B258" s="245"/>
    </row>
    <row r="259" spans="1:2" ht="12.75">
      <c r="A259" s="246"/>
      <c r="B259" s="245"/>
    </row>
    <row r="260" spans="1:2" ht="12.75">
      <c r="A260" s="246"/>
      <c r="B260" s="245"/>
    </row>
    <row r="261" spans="1:2" ht="12.75">
      <c r="A261" s="246"/>
      <c r="B261" s="245"/>
    </row>
    <row r="262" spans="1:2" ht="12.75">
      <c r="A262" s="246"/>
      <c r="B262" s="245"/>
    </row>
    <row r="263" spans="1:2" ht="12.75">
      <c r="A263" s="246"/>
      <c r="B263" s="245"/>
    </row>
    <row r="264" spans="1:2" ht="12.75">
      <c r="A264" s="246"/>
      <c r="B264" s="245"/>
    </row>
    <row r="265" spans="1:2" ht="12.75">
      <c r="A265" s="246"/>
      <c r="B265" s="245"/>
    </row>
    <row r="266" spans="1:2" ht="12.75">
      <c r="A266" s="246"/>
      <c r="B266" s="245"/>
    </row>
    <row r="267" spans="1:2" ht="12.75">
      <c r="A267" s="246"/>
      <c r="B267" s="245"/>
    </row>
    <row r="268" spans="1:2" ht="12.75">
      <c r="A268" s="246"/>
      <c r="B268" s="245"/>
    </row>
    <row r="269" spans="1:2" ht="12.75">
      <c r="A269" s="246"/>
      <c r="B269" s="245"/>
    </row>
    <row r="270" spans="1:2" ht="12.75">
      <c r="A270" s="246"/>
      <c r="B270" s="245"/>
    </row>
    <row r="271" spans="1:2" ht="12.75">
      <c r="A271" s="246"/>
      <c r="B271" s="245"/>
    </row>
    <row r="272" spans="1:2" ht="12.75">
      <c r="A272" s="246"/>
      <c r="B272" s="245"/>
    </row>
    <row r="273" spans="1:2" ht="12.75">
      <c r="A273" s="246"/>
      <c r="B273" s="245"/>
    </row>
    <row r="274" spans="1:2" ht="12.75">
      <c r="A274" s="246"/>
      <c r="B274" s="245"/>
    </row>
    <row r="275" spans="1:2" ht="12.75">
      <c r="A275" s="246"/>
      <c r="B275" s="245"/>
    </row>
    <row r="276" spans="1:2" ht="12.75">
      <c r="A276" s="246"/>
      <c r="B276" s="245"/>
    </row>
    <row r="277" spans="1:2" ht="12.75">
      <c r="A277" s="246"/>
      <c r="B277" s="245"/>
    </row>
    <row r="278" spans="1:2" ht="12.75">
      <c r="A278" s="246"/>
      <c r="B278" s="245"/>
    </row>
    <row r="279" spans="1:2" ht="12.75">
      <c r="A279" s="246"/>
      <c r="B279" s="245"/>
    </row>
    <row r="280" spans="1:2" ht="12.75">
      <c r="A280" s="246"/>
      <c r="B280" s="245"/>
    </row>
    <row r="281" spans="1:2" ht="12.75">
      <c r="A281" s="246"/>
      <c r="B281" s="245"/>
    </row>
    <row r="282" spans="1:2" ht="12.75">
      <c r="A282" s="246"/>
      <c r="B282" s="245"/>
    </row>
    <row r="283" spans="1:2" ht="12.75">
      <c r="A283" s="246"/>
      <c r="B283" s="245"/>
    </row>
    <row r="284" spans="1:2" ht="12.75">
      <c r="A284" s="246"/>
      <c r="B284" s="245"/>
    </row>
    <row r="285" spans="1:2" ht="12.75">
      <c r="A285" s="246"/>
      <c r="B285" s="245"/>
    </row>
    <row r="286" spans="1:2" ht="12.75">
      <c r="A286" s="246"/>
      <c r="B286" s="245"/>
    </row>
    <row r="287" spans="1:2" ht="12.75">
      <c r="A287" s="246"/>
      <c r="B287" s="245"/>
    </row>
    <row r="288" spans="1:2" ht="12.75">
      <c r="A288" s="246"/>
      <c r="B288" s="245"/>
    </row>
    <row r="289" spans="1:2" ht="12.75">
      <c r="A289" s="246"/>
      <c r="B289" s="245"/>
    </row>
    <row r="290" spans="1:2" ht="12.75">
      <c r="A290" s="246"/>
      <c r="B290" s="245"/>
    </row>
    <row r="291" spans="1:2" ht="12.75">
      <c r="A291" s="246"/>
      <c r="B291" s="245"/>
    </row>
    <row r="292" spans="1:2" ht="12.75">
      <c r="A292" s="246"/>
      <c r="B292" s="245"/>
    </row>
    <row r="293" spans="1:2" ht="12.75">
      <c r="A293" s="246"/>
      <c r="B293" s="245"/>
    </row>
    <row r="294" spans="1:2" ht="12.75">
      <c r="A294" s="246"/>
      <c r="B294" s="245"/>
    </row>
    <row r="295" spans="1:2" ht="12.75">
      <c r="A295" s="246"/>
      <c r="B295" s="245"/>
    </row>
    <row r="296" spans="1:2" ht="12.75">
      <c r="A296" s="246"/>
      <c r="B296" s="245"/>
    </row>
    <row r="297" spans="1:2" ht="12.75">
      <c r="A297" s="246"/>
      <c r="B297" s="245"/>
    </row>
    <row r="298" spans="1:2" ht="12.75">
      <c r="A298" s="246"/>
      <c r="B298" s="245"/>
    </row>
    <row r="299" spans="1:2" ht="12.75">
      <c r="A299" s="246"/>
      <c r="B299" s="245"/>
    </row>
    <row r="300" spans="1:2" ht="12.75">
      <c r="A300" s="246"/>
      <c r="B300" s="245"/>
    </row>
    <row r="301" spans="1:2" ht="12.75">
      <c r="A301" s="246"/>
      <c r="B301" s="245"/>
    </row>
    <row r="302" spans="1:2" ht="12.75">
      <c r="A302" s="246"/>
      <c r="B302" s="245"/>
    </row>
    <row r="303" spans="1:2" ht="12.75">
      <c r="A303" s="246"/>
      <c r="B303" s="245"/>
    </row>
    <row r="304" spans="1:2" ht="12.75">
      <c r="A304" s="246"/>
      <c r="B304" s="245"/>
    </row>
    <row r="305" spans="1:2" ht="12.75">
      <c r="A305" s="246"/>
      <c r="B305" s="245"/>
    </row>
    <row r="306" spans="1:2" ht="12.75">
      <c r="A306" s="246"/>
      <c r="B306" s="245"/>
    </row>
    <row r="307" spans="1:2" ht="12.75">
      <c r="A307" s="246"/>
      <c r="B307" s="245"/>
    </row>
    <row r="308" spans="1:2" ht="12.75">
      <c r="A308" s="246"/>
      <c r="B308" s="245"/>
    </row>
    <row r="309" spans="1:2" ht="12.75">
      <c r="A309" s="246"/>
      <c r="B309" s="245"/>
    </row>
    <row r="310" spans="1:2" ht="12.75">
      <c r="A310" s="246"/>
      <c r="B310" s="245"/>
    </row>
    <row r="311" spans="1:2" ht="12.75">
      <c r="A311" s="246"/>
      <c r="B311" s="245"/>
    </row>
    <row r="312" spans="1:2" ht="12.75">
      <c r="A312" s="246"/>
      <c r="B312" s="245"/>
    </row>
    <row r="313" spans="1:2" ht="12.75">
      <c r="A313" s="246"/>
      <c r="B313" s="245"/>
    </row>
    <row r="314" spans="1:2" ht="12.75">
      <c r="A314" s="246"/>
      <c r="B314" s="245"/>
    </row>
    <row r="315" spans="1:2" ht="12.75">
      <c r="A315" s="246"/>
      <c r="B315" s="245"/>
    </row>
    <row r="316" spans="1:2" ht="12.75">
      <c r="A316" s="246"/>
      <c r="B316" s="245"/>
    </row>
    <row r="317" spans="1:2" ht="12.75">
      <c r="A317" s="246"/>
      <c r="B317" s="245"/>
    </row>
    <row r="318" spans="1:2" ht="12.75">
      <c r="A318" s="246"/>
      <c r="B318" s="245"/>
    </row>
    <row r="319" spans="1:2" ht="12.75">
      <c r="A319" s="246"/>
      <c r="B319" s="245"/>
    </row>
    <row r="320" spans="1:2" ht="12.75">
      <c r="A320" s="246"/>
      <c r="B320" s="245"/>
    </row>
    <row r="321" spans="1:2" ht="12.75">
      <c r="A321" s="246"/>
      <c r="B321" s="245"/>
    </row>
    <row r="322" spans="1:2" ht="12.75">
      <c r="A322" s="246"/>
      <c r="B322" s="245"/>
    </row>
    <row r="323" spans="1:2" ht="12.75">
      <c r="A323" s="246"/>
      <c r="B323" s="245"/>
    </row>
    <row r="324" spans="1:2" ht="12.75">
      <c r="A324" s="246"/>
      <c r="B324" s="245"/>
    </row>
    <row r="325" spans="1:2" ht="12.75">
      <c r="A325" s="246"/>
      <c r="B325" s="245"/>
    </row>
    <row r="326" spans="1:2" ht="12.75">
      <c r="A326" s="246"/>
      <c r="B326" s="245"/>
    </row>
    <row r="327" spans="1:2" ht="12.75">
      <c r="A327" s="246"/>
      <c r="B327" s="245"/>
    </row>
    <row r="328" spans="1:2" ht="12.75">
      <c r="A328" s="246"/>
      <c r="B328" s="245"/>
    </row>
  </sheetData>
  <sheetProtection/>
  <mergeCells count="18">
    <mergeCell ref="A2:C2"/>
    <mergeCell ref="A4:C4"/>
    <mergeCell ref="B7:C7"/>
    <mergeCell ref="A8:C8"/>
    <mergeCell ref="A9:B9"/>
    <mergeCell ref="A11:B11"/>
    <mergeCell ref="A12:B12"/>
    <mergeCell ref="B13:C13"/>
    <mergeCell ref="A17:D17"/>
    <mergeCell ref="A37:B37"/>
    <mergeCell ref="C37:D37"/>
    <mergeCell ref="A39:D39"/>
    <mergeCell ref="A63:D63"/>
    <mergeCell ref="A79:B79"/>
    <mergeCell ref="C79:D79"/>
    <mergeCell ref="B93:D93"/>
    <mergeCell ref="B94:D94"/>
    <mergeCell ref="B95:D95"/>
  </mergeCells>
  <printOptions/>
  <pageMargins left="0.7" right="0.7" top="0.75" bottom="0.75" header="0.3" footer="0.3"/>
  <pageSetup horizontalDpi="600" verticalDpi="600" orientation="portrait" paperSize="9" scale="95" r:id="rId1"/>
  <rowBreaks count="2" manualBreakCount="2">
    <brk id="36" max="3" man="1"/>
    <brk id="7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INFORMGAZ,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EPISVALI</dc:creator>
  <cp:keywords/>
  <dc:description/>
  <cp:lastModifiedBy>Admin</cp:lastModifiedBy>
  <cp:lastPrinted>2014-02-27T11:23:44Z</cp:lastPrinted>
  <dcterms:created xsi:type="dcterms:W3CDTF">2011-03-17T06:16:28Z</dcterms:created>
  <dcterms:modified xsi:type="dcterms:W3CDTF">2014-04-14T12:51:51Z</dcterms:modified>
  <cp:category/>
  <cp:version/>
  <cp:contentType/>
  <cp:contentStatus/>
</cp:coreProperties>
</file>